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OCS\BUDGET\Bill\"/>
    </mc:Choice>
  </mc:AlternateContent>
  <xr:revisionPtr revIDLastSave="0" documentId="13_ncr:1_{E35E504F-9316-4FDD-B367-2B8F787D5BE7}" xr6:coauthVersionLast="45" xr6:coauthVersionMax="45" xr10:uidLastSave="{00000000-0000-0000-0000-000000000000}"/>
  <bookViews>
    <workbookView xWindow="-120" yWindow="-120" windowWidth="38640" windowHeight="21240" tabRatio="737" activeTab="8" xr2:uid="{00000000-000D-0000-FFFF-FFFF00000000}"/>
  </bookViews>
  <sheets>
    <sheet name="GDOE 10.24.19" sheetId="45" r:id="rId1"/>
    <sheet name="GDOE 11.21.19" sheetId="46" r:id="rId2"/>
    <sheet name="GDOE 12.19.19" sheetId="47" r:id="rId3"/>
    <sheet name="GDOE 01.23.20" sheetId="48" r:id="rId4"/>
    <sheet name="GDOE 02.29.20" sheetId="49" r:id="rId5"/>
    <sheet name="GDOE 03.31.20" sheetId="50" r:id="rId6"/>
    <sheet name="GDOE 04.30.20" sheetId="51" r:id="rId7"/>
    <sheet name="GDOE 05.28.20" sheetId="52" r:id="rId8"/>
    <sheet name="GDOE 06.17.20" sheetId="53" r:id="rId9"/>
  </sheets>
  <definedNames>
    <definedName name="_xlnm.Print_Area" localSheetId="3">'GDOE 01.23.20'!$A$1:$K$53</definedName>
    <definedName name="_xlnm.Print_Area" localSheetId="4">'GDOE 02.29.20'!$A$1:$K$53</definedName>
    <definedName name="_xlnm.Print_Area" localSheetId="5">'GDOE 03.31.20'!$A$1:$K$53</definedName>
    <definedName name="_xlnm.Print_Area" localSheetId="6">'GDOE 04.30.20'!$A$1:$K$53</definedName>
    <definedName name="_xlnm.Print_Area" localSheetId="7">'GDOE 05.28.20'!$A$1:$K$53</definedName>
    <definedName name="_xlnm.Print_Area" localSheetId="8">'GDOE 06.17.20'!$A$1:$K$53</definedName>
    <definedName name="_xlnm.Print_Area" localSheetId="0">'GDOE 10.24.19'!$A$1:$K$51</definedName>
    <definedName name="_xlnm.Print_Area" localSheetId="1">'GDOE 11.21.19'!$A$1:$K$51</definedName>
    <definedName name="_xlnm.Print_Area" localSheetId="2">'GDOE 12.19.19'!$A$1:$K$51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6" i="53" l="1"/>
  <c r="I36" i="53" s="1"/>
  <c r="G36" i="53"/>
  <c r="G34" i="53"/>
  <c r="J34" i="53" s="1"/>
  <c r="G32" i="53"/>
  <c r="J32" i="53" s="1"/>
  <c r="H28" i="53"/>
  <c r="H30" i="53" s="1"/>
  <c r="G28" i="53"/>
  <c r="G30" i="53" s="1"/>
  <c r="G24" i="53"/>
  <c r="G22" i="53"/>
  <c r="G26" i="53" s="1"/>
  <c r="H20" i="53"/>
  <c r="H26" i="53" s="1"/>
  <c r="G20" i="53"/>
  <c r="J20" i="53" s="1"/>
  <c r="H16" i="53"/>
  <c r="H18" i="53" s="1"/>
  <c r="G16" i="53"/>
  <c r="G18" i="53" s="1"/>
  <c r="H12" i="53"/>
  <c r="G12" i="53"/>
  <c r="J12" i="53" s="1"/>
  <c r="H10" i="53"/>
  <c r="I10" i="53" s="1"/>
  <c r="H8" i="53"/>
  <c r="G8" i="53"/>
  <c r="H46" i="53"/>
  <c r="G46" i="53"/>
  <c r="F46" i="53"/>
  <c r="J46" i="53" s="1"/>
  <c r="J44" i="53"/>
  <c r="I44" i="53"/>
  <c r="I46" i="53" s="1"/>
  <c r="H42" i="53"/>
  <c r="G42" i="53"/>
  <c r="F42" i="53"/>
  <c r="F48" i="53" s="1"/>
  <c r="J40" i="53"/>
  <c r="I40" i="53"/>
  <c r="I42" i="53" s="1"/>
  <c r="H38" i="53"/>
  <c r="F38" i="53"/>
  <c r="J36" i="53"/>
  <c r="F30" i="53"/>
  <c r="F26" i="53"/>
  <c r="J24" i="53"/>
  <c r="I24" i="53"/>
  <c r="J22" i="53"/>
  <c r="I22" i="53"/>
  <c r="F18" i="53"/>
  <c r="J14" i="53"/>
  <c r="I14" i="53"/>
  <c r="J10" i="53"/>
  <c r="A10" i="53"/>
  <c r="A11" i="53" s="1"/>
  <c r="A12" i="53" s="1"/>
  <c r="A13" i="53" s="1"/>
  <c r="A14" i="53" s="1"/>
  <c r="A15" i="53" s="1"/>
  <c r="A16" i="53" s="1"/>
  <c r="A17" i="53" s="1"/>
  <c r="A18" i="53" s="1"/>
  <c r="A19" i="53" s="1"/>
  <c r="A20" i="53" s="1"/>
  <c r="A21" i="53" s="1"/>
  <c r="A22" i="53" s="1"/>
  <c r="A23" i="53" s="1"/>
  <c r="A24" i="53" s="1"/>
  <c r="A25" i="53" s="1"/>
  <c r="A26" i="53" s="1"/>
  <c r="A27" i="53" s="1"/>
  <c r="A28" i="53" s="1"/>
  <c r="A29" i="53" s="1"/>
  <c r="A30" i="53" s="1"/>
  <c r="A31" i="53" s="1"/>
  <c r="A32" i="53" s="1"/>
  <c r="A33" i="53" s="1"/>
  <c r="A34" i="53" s="1"/>
  <c r="A35" i="53" s="1"/>
  <c r="A36" i="53" s="1"/>
  <c r="A37" i="53" s="1"/>
  <c r="A38" i="53" s="1"/>
  <c r="A39" i="53" s="1"/>
  <c r="A40" i="53" s="1"/>
  <c r="A41" i="53" s="1"/>
  <c r="A42" i="53" s="1"/>
  <c r="A43" i="53" s="1"/>
  <c r="A44" i="53" s="1"/>
  <c r="A45" i="53" s="1"/>
  <c r="A46" i="53" s="1"/>
  <c r="A47" i="53" s="1"/>
  <c r="A48" i="53" s="1"/>
  <c r="A9" i="53"/>
  <c r="J8" i="53"/>
  <c r="I8" i="53"/>
  <c r="I34" i="53" l="1"/>
  <c r="G38" i="53"/>
  <c r="J38" i="53" s="1"/>
  <c r="I32" i="53"/>
  <c r="I38" i="53" s="1"/>
  <c r="I28" i="53"/>
  <c r="I30" i="53" s="1"/>
  <c r="J28" i="53"/>
  <c r="J30" i="53"/>
  <c r="I20" i="53"/>
  <c r="I26" i="53" s="1"/>
  <c r="J26" i="53"/>
  <c r="I16" i="53"/>
  <c r="J16" i="53"/>
  <c r="I12" i="53"/>
  <c r="H48" i="53"/>
  <c r="J18" i="53"/>
  <c r="J42" i="53"/>
  <c r="H46" i="52"/>
  <c r="G46" i="52"/>
  <c r="F46" i="52"/>
  <c r="J46" i="52" s="1"/>
  <c r="J44" i="52"/>
  <c r="I44" i="52"/>
  <c r="I46" i="52" s="1"/>
  <c r="H42" i="52"/>
  <c r="G42" i="52"/>
  <c r="F42" i="52"/>
  <c r="J42" i="52" s="1"/>
  <c r="J40" i="52"/>
  <c r="I40" i="52"/>
  <c r="I42" i="52" s="1"/>
  <c r="H38" i="52"/>
  <c r="G38" i="52"/>
  <c r="F38" i="52"/>
  <c r="J38" i="52" s="1"/>
  <c r="J36" i="52"/>
  <c r="I36" i="52"/>
  <c r="J34" i="52"/>
  <c r="I34" i="52"/>
  <c r="J32" i="52"/>
  <c r="I32" i="52"/>
  <c r="H30" i="52"/>
  <c r="G30" i="52"/>
  <c r="F30" i="52"/>
  <c r="J28" i="52"/>
  <c r="I28" i="52"/>
  <c r="I30" i="52" s="1"/>
  <c r="H26" i="52"/>
  <c r="G26" i="52"/>
  <c r="J26" i="52" s="1"/>
  <c r="F26" i="52"/>
  <c r="J24" i="52"/>
  <c r="I24" i="52"/>
  <c r="J22" i="52"/>
  <c r="I22" i="52"/>
  <c r="J20" i="52"/>
  <c r="I20" i="52"/>
  <c r="I26" i="52" s="1"/>
  <c r="H18" i="52"/>
  <c r="G18" i="52"/>
  <c r="F18" i="52"/>
  <c r="J16" i="52"/>
  <c r="I16" i="52"/>
  <c r="J14" i="52"/>
  <c r="I14" i="52"/>
  <c r="J12" i="52"/>
  <c r="I12" i="52"/>
  <c r="J10" i="52"/>
  <c r="I10" i="52"/>
  <c r="A9" i="52"/>
  <c r="A10" i="52" s="1"/>
  <c r="A11" i="52" s="1"/>
  <c r="A12" i="52" s="1"/>
  <c r="A13" i="52" s="1"/>
  <c r="A14" i="52" s="1"/>
  <c r="A15" i="52" s="1"/>
  <c r="A16" i="52" s="1"/>
  <c r="A17" i="52" s="1"/>
  <c r="A18" i="52" s="1"/>
  <c r="A19" i="52" s="1"/>
  <c r="A20" i="52" s="1"/>
  <c r="A21" i="52" s="1"/>
  <c r="A22" i="52" s="1"/>
  <c r="A23" i="52" s="1"/>
  <c r="A24" i="52" s="1"/>
  <c r="A25" i="52" s="1"/>
  <c r="A26" i="52" s="1"/>
  <c r="A27" i="52" s="1"/>
  <c r="A28" i="52" s="1"/>
  <c r="A29" i="52" s="1"/>
  <c r="A30" i="52" s="1"/>
  <c r="A31" i="52" s="1"/>
  <c r="A32" i="52" s="1"/>
  <c r="A33" i="52" s="1"/>
  <c r="A34" i="52" s="1"/>
  <c r="A35" i="52" s="1"/>
  <c r="A36" i="52" s="1"/>
  <c r="A37" i="52" s="1"/>
  <c r="A38" i="52" s="1"/>
  <c r="A39" i="52" s="1"/>
  <c r="A40" i="52" s="1"/>
  <c r="A41" i="52" s="1"/>
  <c r="A42" i="52" s="1"/>
  <c r="A43" i="52" s="1"/>
  <c r="A44" i="52" s="1"/>
  <c r="A45" i="52" s="1"/>
  <c r="A46" i="52" s="1"/>
  <c r="A47" i="52" s="1"/>
  <c r="A48" i="52" s="1"/>
  <c r="J8" i="52"/>
  <c r="I8" i="52"/>
  <c r="J46" i="51"/>
  <c r="I46" i="51"/>
  <c r="H46" i="51"/>
  <c r="G46" i="51"/>
  <c r="F46" i="51"/>
  <c r="J44" i="51"/>
  <c r="I44" i="51"/>
  <c r="H42" i="51"/>
  <c r="G42" i="51"/>
  <c r="J42" i="51" s="1"/>
  <c r="F42" i="51"/>
  <c r="J40" i="51"/>
  <c r="I40" i="51"/>
  <c r="I42" i="51" s="1"/>
  <c r="H38" i="51"/>
  <c r="G38" i="51"/>
  <c r="J38" i="51" s="1"/>
  <c r="F38" i="51"/>
  <c r="J36" i="51"/>
  <c r="I36" i="51"/>
  <c r="J34" i="51"/>
  <c r="I34" i="51"/>
  <c r="J32" i="51"/>
  <c r="I32" i="51"/>
  <c r="H30" i="51"/>
  <c r="G30" i="51"/>
  <c r="F30" i="51"/>
  <c r="F48" i="51" s="1"/>
  <c r="J28" i="51"/>
  <c r="I28" i="51"/>
  <c r="I30" i="51" s="1"/>
  <c r="H26" i="51"/>
  <c r="G26" i="51"/>
  <c r="F26" i="51"/>
  <c r="J24" i="51"/>
  <c r="I24" i="51"/>
  <c r="J22" i="51"/>
  <c r="I22" i="51"/>
  <c r="J20" i="51"/>
  <c r="I20" i="51"/>
  <c r="H18" i="51"/>
  <c r="G18" i="51"/>
  <c r="J18" i="51" s="1"/>
  <c r="F18" i="51"/>
  <c r="J16" i="51"/>
  <c r="I16" i="51"/>
  <c r="J14" i="51"/>
  <c r="I14" i="51"/>
  <c r="J12" i="51"/>
  <c r="I12" i="51"/>
  <c r="J10" i="51"/>
  <c r="I10" i="51"/>
  <c r="A9" i="51"/>
  <c r="A10" i="51" s="1"/>
  <c r="A11" i="51" s="1"/>
  <c r="A12" i="51" s="1"/>
  <c r="A13" i="51" s="1"/>
  <c r="A14" i="51" s="1"/>
  <c r="A15" i="51" s="1"/>
  <c r="A16" i="51" s="1"/>
  <c r="A17" i="51" s="1"/>
  <c r="A18" i="51" s="1"/>
  <c r="A19" i="51" s="1"/>
  <c r="A20" i="51" s="1"/>
  <c r="A21" i="51" s="1"/>
  <c r="A22" i="51" s="1"/>
  <c r="A23" i="51" s="1"/>
  <c r="A24" i="51" s="1"/>
  <c r="A25" i="51" s="1"/>
  <c r="A26" i="51" s="1"/>
  <c r="A27" i="51" s="1"/>
  <c r="A28" i="51" s="1"/>
  <c r="A29" i="51" s="1"/>
  <c r="A30" i="51" s="1"/>
  <c r="A31" i="51" s="1"/>
  <c r="A32" i="51" s="1"/>
  <c r="A33" i="51" s="1"/>
  <c r="A34" i="51" s="1"/>
  <c r="A35" i="51" s="1"/>
  <c r="A36" i="51" s="1"/>
  <c r="A37" i="51" s="1"/>
  <c r="A38" i="51" s="1"/>
  <c r="A39" i="51" s="1"/>
  <c r="A40" i="51" s="1"/>
  <c r="A41" i="51" s="1"/>
  <c r="A42" i="51" s="1"/>
  <c r="A43" i="51" s="1"/>
  <c r="A44" i="51" s="1"/>
  <c r="A45" i="51" s="1"/>
  <c r="A46" i="51" s="1"/>
  <c r="A47" i="51" s="1"/>
  <c r="A48" i="51" s="1"/>
  <c r="J8" i="51"/>
  <c r="I8" i="51"/>
  <c r="J46" i="50"/>
  <c r="H46" i="50"/>
  <c r="G46" i="50"/>
  <c r="F46" i="50"/>
  <c r="J44" i="50"/>
  <c r="I44" i="50"/>
  <c r="I46" i="50" s="1"/>
  <c r="J42" i="50"/>
  <c r="H42" i="50"/>
  <c r="G42" i="50"/>
  <c r="F42" i="50"/>
  <c r="J40" i="50"/>
  <c r="I40" i="50"/>
  <c r="I42" i="50" s="1"/>
  <c r="H38" i="50"/>
  <c r="G38" i="50"/>
  <c r="F38" i="50"/>
  <c r="J36" i="50"/>
  <c r="I36" i="50"/>
  <c r="J34" i="50"/>
  <c r="I34" i="50"/>
  <c r="J32" i="50"/>
  <c r="I32" i="50"/>
  <c r="H30" i="50"/>
  <c r="G30" i="50"/>
  <c r="F30" i="50"/>
  <c r="F48" i="50" s="1"/>
  <c r="J28" i="50"/>
  <c r="I28" i="50"/>
  <c r="I30" i="50" s="1"/>
  <c r="H26" i="50"/>
  <c r="G26" i="50"/>
  <c r="F26" i="50"/>
  <c r="J24" i="50"/>
  <c r="I24" i="50"/>
  <c r="J22" i="50"/>
  <c r="I22" i="50"/>
  <c r="J20" i="50"/>
  <c r="I20" i="50"/>
  <c r="H18" i="50"/>
  <c r="G18" i="50"/>
  <c r="J18" i="50" s="1"/>
  <c r="F18" i="50"/>
  <c r="J16" i="50"/>
  <c r="I16" i="50"/>
  <c r="J14" i="50"/>
  <c r="I14" i="50"/>
  <c r="J12" i="50"/>
  <c r="I12" i="50"/>
  <c r="J10" i="50"/>
  <c r="I10" i="50"/>
  <c r="A9" i="50"/>
  <c r="A10" i="50" s="1"/>
  <c r="A11" i="50" s="1"/>
  <c r="A12" i="50" s="1"/>
  <c r="A13" i="50" s="1"/>
  <c r="A14" i="50" s="1"/>
  <c r="A15" i="50" s="1"/>
  <c r="A16" i="50" s="1"/>
  <c r="A17" i="50" s="1"/>
  <c r="A18" i="50" s="1"/>
  <c r="A19" i="50" s="1"/>
  <c r="A20" i="50" s="1"/>
  <c r="A21" i="50" s="1"/>
  <c r="A22" i="50" s="1"/>
  <c r="A23" i="50" s="1"/>
  <c r="A24" i="50" s="1"/>
  <c r="A25" i="50" s="1"/>
  <c r="A26" i="50" s="1"/>
  <c r="A27" i="50" s="1"/>
  <c r="A28" i="50" s="1"/>
  <c r="A29" i="50" s="1"/>
  <c r="A30" i="50" s="1"/>
  <c r="A31" i="50" s="1"/>
  <c r="A32" i="50" s="1"/>
  <c r="A33" i="50" s="1"/>
  <c r="A34" i="50" s="1"/>
  <c r="A35" i="50" s="1"/>
  <c r="A36" i="50" s="1"/>
  <c r="A37" i="50" s="1"/>
  <c r="A38" i="50" s="1"/>
  <c r="A39" i="50" s="1"/>
  <c r="A40" i="50" s="1"/>
  <c r="A41" i="50" s="1"/>
  <c r="A42" i="50" s="1"/>
  <c r="A43" i="50" s="1"/>
  <c r="A44" i="50" s="1"/>
  <c r="A45" i="50" s="1"/>
  <c r="A46" i="50" s="1"/>
  <c r="A47" i="50" s="1"/>
  <c r="A48" i="50" s="1"/>
  <c r="J8" i="50"/>
  <c r="I8" i="50"/>
  <c r="H46" i="49"/>
  <c r="G46" i="49"/>
  <c r="F46" i="49"/>
  <c r="J46" i="49" s="1"/>
  <c r="J44" i="49"/>
  <c r="I44" i="49"/>
  <c r="I46" i="49" s="1"/>
  <c r="J42" i="49"/>
  <c r="H42" i="49"/>
  <c r="G42" i="49"/>
  <c r="F42" i="49"/>
  <c r="F48" i="49" s="1"/>
  <c r="J40" i="49"/>
  <c r="I40" i="49"/>
  <c r="I42" i="49" s="1"/>
  <c r="H38" i="49"/>
  <c r="G38" i="49"/>
  <c r="F38" i="49"/>
  <c r="J38" i="49" s="1"/>
  <c r="J36" i="49"/>
  <c r="I36" i="49"/>
  <c r="J34" i="49"/>
  <c r="I34" i="49"/>
  <c r="J32" i="49"/>
  <c r="I32" i="49"/>
  <c r="H30" i="49"/>
  <c r="G30" i="49"/>
  <c r="J30" i="49" s="1"/>
  <c r="F30" i="49"/>
  <c r="J28" i="49"/>
  <c r="I28" i="49"/>
  <c r="I30" i="49" s="1"/>
  <c r="H26" i="49"/>
  <c r="G26" i="49"/>
  <c r="J26" i="49" s="1"/>
  <c r="F26" i="49"/>
  <c r="J24" i="49"/>
  <c r="I24" i="49"/>
  <c r="J22" i="49"/>
  <c r="I22" i="49"/>
  <c r="J20" i="49"/>
  <c r="I20" i="49"/>
  <c r="I26" i="49" s="1"/>
  <c r="H18" i="49"/>
  <c r="G18" i="49"/>
  <c r="J18" i="49" s="1"/>
  <c r="F18" i="49"/>
  <c r="J16" i="49"/>
  <c r="I16" i="49"/>
  <c r="J14" i="49"/>
  <c r="I14" i="49"/>
  <c r="J12" i="49"/>
  <c r="I12" i="49"/>
  <c r="J10" i="49"/>
  <c r="I10" i="49"/>
  <c r="A9" i="49"/>
  <c r="A10" i="49" s="1"/>
  <c r="A11" i="49" s="1"/>
  <c r="A12" i="49" s="1"/>
  <c r="A13" i="49" s="1"/>
  <c r="A14" i="49" s="1"/>
  <c r="A15" i="49" s="1"/>
  <c r="A16" i="49" s="1"/>
  <c r="A17" i="49" s="1"/>
  <c r="A18" i="49" s="1"/>
  <c r="A19" i="49" s="1"/>
  <c r="A20" i="49" s="1"/>
  <c r="A21" i="49" s="1"/>
  <c r="A22" i="49" s="1"/>
  <c r="A23" i="49" s="1"/>
  <c r="A24" i="49" s="1"/>
  <c r="A25" i="49" s="1"/>
  <c r="A26" i="49" s="1"/>
  <c r="A27" i="49" s="1"/>
  <c r="A28" i="49" s="1"/>
  <c r="A29" i="49" s="1"/>
  <c r="A30" i="49" s="1"/>
  <c r="A31" i="49" s="1"/>
  <c r="A32" i="49" s="1"/>
  <c r="A33" i="49" s="1"/>
  <c r="A34" i="49" s="1"/>
  <c r="A35" i="49" s="1"/>
  <c r="A36" i="49" s="1"/>
  <c r="A37" i="49" s="1"/>
  <c r="A38" i="49" s="1"/>
  <c r="A39" i="49" s="1"/>
  <c r="A40" i="49" s="1"/>
  <c r="A41" i="49" s="1"/>
  <c r="A42" i="49" s="1"/>
  <c r="A43" i="49" s="1"/>
  <c r="A44" i="49" s="1"/>
  <c r="A45" i="49" s="1"/>
  <c r="A46" i="49" s="1"/>
  <c r="A47" i="49" s="1"/>
  <c r="A48" i="49" s="1"/>
  <c r="J8" i="49"/>
  <c r="I8" i="49"/>
  <c r="G48" i="53" l="1"/>
  <c r="J48" i="53" s="1"/>
  <c r="I18" i="53"/>
  <c r="I48" i="53" s="1"/>
  <c r="I38" i="52"/>
  <c r="H48" i="52"/>
  <c r="J30" i="52"/>
  <c r="J18" i="52"/>
  <c r="I18" i="52"/>
  <c r="G48" i="52"/>
  <c r="I38" i="51"/>
  <c r="I26" i="51"/>
  <c r="H48" i="51"/>
  <c r="J26" i="51"/>
  <c r="I18" i="51"/>
  <c r="I38" i="50"/>
  <c r="H48" i="50"/>
  <c r="I26" i="50"/>
  <c r="J26" i="50"/>
  <c r="G48" i="50"/>
  <c r="J48" i="50" s="1"/>
  <c r="I18" i="50"/>
  <c r="H48" i="49"/>
  <c r="I38" i="49"/>
  <c r="I18" i="49"/>
  <c r="G48" i="49"/>
  <c r="J48" i="49" s="1"/>
  <c r="F48" i="52"/>
  <c r="G48" i="51"/>
  <c r="J48" i="51" s="1"/>
  <c r="J30" i="51"/>
  <c r="J30" i="50"/>
  <c r="J38" i="50"/>
  <c r="H46" i="48"/>
  <c r="G46" i="48"/>
  <c r="F46" i="48"/>
  <c r="J44" i="48"/>
  <c r="I44" i="48"/>
  <c r="I46" i="48" s="1"/>
  <c r="I14" i="48"/>
  <c r="H42" i="48"/>
  <c r="H48" i="48" s="1"/>
  <c r="G42" i="48"/>
  <c r="G48" i="48" s="1"/>
  <c r="F42" i="48"/>
  <c r="F48" i="48" s="1"/>
  <c r="J40" i="48"/>
  <c r="I40" i="48"/>
  <c r="I42" i="48" s="1"/>
  <c r="H38" i="48"/>
  <c r="G38" i="48"/>
  <c r="F38" i="48"/>
  <c r="J36" i="48"/>
  <c r="I36" i="48"/>
  <c r="J34" i="48"/>
  <c r="I34" i="48"/>
  <c r="J32" i="48"/>
  <c r="I32" i="48"/>
  <c r="H30" i="48"/>
  <c r="G30" i="48"/>
  <c r="F30" i="48"/>
  <c r="J28" i="48"/>
  <c r="I28" i="48"/>
  <c r="I30" i="48" s="1"/>
  <c r="H26" i="48"/>
  <c r="G26" i="48"/>
  <c r="F26" i="48"/>
  <c r="J24" i="48"/>
  <c r="I24" i="48"/>
  <c r="J22" i="48"/>
  <c r="I22" i="48"/>
  <c r="J20" i="48"/>
  <c r="I20" i="48"/>
  <c r="H18" i="48"/>
  <c r="G18" i="48"/>
  <c r="F18" i="48"/>
  <c r="J16" i="48"/>
  <c r="I16" i="48"/>
  <c r="J14" i="48"/>
  <c r="J12" i="48"/>
  <c r="I12" i="48"/>
  <c r="J10" i="48"/>
  <c r="I10" i="48"/>
  <c r="A9" i="48"/>
  <c r="A10" i="48" s="1"/>
  <c r="A11" i="48" s="1"/>
  <c r="A12" i="48" s="1"/>
  <c r="A13" i="48" s="1"/>
  <c r="A14" i="48" s="1"/>
  <c r="A15" i="48" s="1"/>
  <c r="A16" i="48" s="1"/>
  <c r="A17" i="48" s="1"/>
  <c r="A18" i="48" s="1"/>
  <c r="A19" i="48" s="1"/>
  <c r="A20" i="48" s="1"/>
  <c r="A21" i="48" s="1"/>
  <c r="A22" i="48" s="1"/>
  <c r="A23" i="48" s="1"/>
  <c r="A24" i="48" s="1"/>
  <c r="A25" i="48" s="1"/>
  <c r="A26" i="48" s="1"/>
  <c r="A27" i="48" s="1"/>
  <c r="A28" i="48" s="1"/>
  <c r="A29" i="48" s="1"/>
  <c r="A30" i="48" s="1"/>
  <c r="A31" i="48" s="1"/>
  <c r="A32" i="48" s="1"/>
  <c r="A33" i="48" s="1"/>
  <c r="A34" i="48" s="1"/>
  <c r="A35" i="48" s="1"/>
  <c r="A36" i="48" s="1"/>
  <c r="A37" i="48" s="1"/>
  <c r="A38" i="48" s="1"/>
  <c r="A39" i="48" s="1"/>
  <c r="A40" i="48" s="1"/>
  <c r="A41" i="48" s="1"/>
  <c r="A42" i="48" s="1"/>
  <c r="A43" i="48" s="1"/>
  <c r="A44" i="48" s="1"/>
  <c r="A45" i="48" s="1"/>
  <c r="A46" i="48" s="1"/>
  <c r="A47" i="48" s="1"/>
  <c r="A48" i="48" s="1"/>
  <c r="J8" i="48"/>
  <c r="I8" i="48"/>
  <c r="I48" i="52" l="1"/>
  <c r="J48" i="52"/>
  <c r="I48" i="51"/>
  <c r="I48" i="50"/>
  <c r="I48" i="49"/>
  <c r="J46" i="48"/>
  <c r="J30" i="48"/>
  <c r="J26" i="48"/>
  <c r="J38" i="48"/>
  <c r="I38" i="48"/>
  <c r="I48" i="48" s="1"/>
  <c r="I26" i="48"/>
  <c r="J18" i="48"/>
  <c r="I18" i="48"/>
  <c r="J42" i="48"/>
  <c r="H44" i="47"/>
  <c r="G44" i="47"/>
  <c r="J44" i="47" s="1"/>
  <c r="F44" i="47"/>
  <c r="F46" i="47" s="1"/>
  <c r="J42" i="47"/>
  <c r="I42" i="47"/>
  <c r="I44" i="47" s="1"/>
  <c r="H40" i="47"/>
  <c r="G40" i="47"/>
  <c r="F40" i="47"/>
  <c r="J38" i="47"/>
  <c r="I38" i="47"/>
  <c r="J36" i="47"/>
  <c r="I36" i="47"/>
  <c r="J34" i="47"/>
  <c r="I34" i="47"/>
  <c r="H32" i="47"/>
  <c r="G32" i="47"/>
  <c r="J32" i="47" s="1"/>
  <c r="F32" i="47"/>
  <c r="J30" i="47"/>
  <c r="I30" i="47"/>
  <c r="I32" i="47" s="1"/>
  <c r="I28" i="47"/>
  <c r="H28" i="47"/>
  <c r="G28" i="47"/>
  <c r="J28" i="47" s="1"/>
  <c r="F28" i="47"/>
  <c r="J26" i="47"/>
  <c r="I26" i="47"/>
  <c r="J24" i="47"/>
  <c r="I24" i="47"/>
  <c r="J22" i="47"/>
  <c r="I22" i="47"/>
  <c r="H20" i="47"/>
  <c r="G20" i="47"/>
  <c r="F20" i="47"/>
  <c r="J18" i="47"/>
  <c r="I18" i="47"/>
  <c r="J16" i="47"/>
  <c r="I16" i="47"/>
  <c r="J14" i="47"/>
  <c r="I14" i="47"/>
  <c r="A13" i="47"/>
  <c r="A14" i="47" s="1"/>
  <c r="A15" i="47" s="1"/>
  <c r="A16" i="47" s="1"/>
  <c r="A17" i="47" s="1"/>
  <c r="A18" i="47" s="1"/>
  <c r="A19" i="47" s="1"/>
  <c r="A20" i="47" s="1"/>
  <c r="A21" i="47" s="1"/>
  <c r="A22" i="47" s="1"/>
  <c r="A23" i="47" s="1"/>
  <c r="A24" i="47" s="1"/>
  <c r="A25" i="47" s="1"/>
  <c r="A26" i="47" s="1"/>
  <c r="A27" i="47" s="1"/>
  <c r="A28" i="47" s="1"/>
  <c r="A29" i="47" s="1"/>
  <c r="A30" i="47" s="1"/>
  <c r="A31" i="47" s="1"/>
  <c r="A32" i="47" s="1"/>
  <c r="A33" i="47" s="1"/>
  <c r="A34" i="47" s="1"/>
  <c r="A35" i="47" s="1"/>
  <c r="A36" i="47" s="1"/>
  <c r="A37" i="47" s="1"/>
  <c r="A38" i="47" s="1"/>
  <c r="A39" i="47" s="1"/>
  <c r="A40" i="47" s="1"/>
  <c r="A41" i="47" s="1"/>
  <c r="A42" i="47" s="1"/>
  <c r="A43" i="47" s="1"/>
  <c r="A44" i="47" s="1"/>
  <c r="A45" i="47" s="1"/>
  <c r="A46" i="47" s="1"/>
  <c r="J12" i="47"/>
  <c r="I12" i="47"/>
  <c r="A12" i="47"/>
  <c r="A11" i="47"/>
  <c r="J10" i="47"/>
  <c r="I10" i="47"/>
  <c r="J48" i="48" l="1"/>
  <c r="I40" i="47"/>
  <c r="J40" i="47"/>
  <c r="J20" i="47"/>
  <c r="H46" i="47"/>
  <c r="I20" i="47"/>
  <c r="G46" i="47"/>
  <c r="J46" i="47" s="1"/>
  <c r="J16" i="46"/>
  <c r="J44" i="46"/>
  <c r="H44" i="46"/>
  <c r="G44" i="46"/>
  <c r="F44" i="46"/>
  <c r="J42" i="46"/>
  <c r="I42" i="46"/>
  <c r="I44" i="46" s="1"/>
  <c r="H40" i="46"/>
  <c r="G40" i="46"/>
  <c r="J40" i="46" s="1"/>
  <c r="F40" i="46"/>
  <c r="J38" i="46"/>
  <c r="I38" i="46"/>
  <c r="J36" i="46"/>
  <c r="I36" i="46"/>
  <c r="I40" i="46" s="1"/>
  <c r="J34" i="46"/>
  <c r="I34" i="46"/>
  <c r="H32" i="46"/>
  <c r="G32" i="46"/>
  <c r="F32" i="46"/>
  <c r="J30" i="46"/>
  <c r="I30" i="46"/>
  <c r="I32" i="46" s="1"/>
  <c r="H28" i="46"/>
  <c r="G28" i="46"/>
  <c r="F28" i="46"/>
  <c r="F46" i="46" s="1"/>
  <c r="J26" i="46"/>
  <c r="I26" i="46"/>
  <c r="J24" i="46"/>
  <c r="I24" i="46"/>
  <c r="J22" i="46"/>
  <c r="I22" i="46"/>
  <c r="I28" i="46" s="1"/>
  <c r="H20" i="46"/>
  <c r="G20" i="46"/>
  <c r="J20" i="46" s="1"/>
  <c r="F20" i="46"/>
  <c r="J18" i="46"/>
  <c r="I18" i="46"/>
  <c r="I16" i="46"/>
  <c r="J14" i="46"/>
  <c r="I14" i="46"/>
  <c r="J12" i="46"/>
  <c r="I12" i="46"/>
  <c r="A11" i="46"/>
  <c r="A12" i="46" s="1"/>
  <c r="A13" i="46" s="1"/>
  <c r="A14" i="46" s="1"/>
  <c r="A15" i="46" s="1"/>
  <c r="A16" i="46" s="1"/>
  <c r="A17" i="46" s="1"/>
  <c r="A18" i="46" s="1"/>
  <c r="A19" i="46" s="1"/>
  <c r="A20" i="46" s="1"/>
  <c r="A21" i="46" s="1"/>
  <c r="A22" i="46" s="1"/>
  <c r="A23" i="46" s="1"/>
  <c r="A24" i="46" s="1"/>
  <c r="A25" i="46" s="1"/>
  <c r="A26" i="46" s="1"/>
  <c r="A27" i="46" s="1"/>
  <c r="A28" i="46" s="1"/>
  <c r="A29" i="46" s="1"/>
  <c r="A30" i="46" s="1"/>
  <c r="A31" i="46" s="1"/>
  <c r="A32" i="46" s="1"/>
  <c r="A33" i="46" s="1"/>
  <c r="A34" i="46" s="1"/>
  <c r="A35" i="46" s="1"/>
  <c r="A36" i="46" s="1"/>
  <c r="A37" i="46" s="1"/>
  <c r="A38" i="46" s="1"/>
  <c r="A39" i="46" s="1"/>
  <c r="A40" i="46" s="1"/>
  <c r="A41" i="46" s="1"/>
  <c r="A42" i="46" s="1"/>
  <c r="A43" i="46" s="1"/>
  <c r="A44" i="46" s="1"/>
  <c r="A45" i="46" s="1"/>
  <c r="A46" i="46" s="1"/>
  <c r="J10" i="46"/>
  <c r="I10" i="46"/>
  <c r="I20" i="46" s="1"/>
  <c r="I46" i="47" l="1"/>
  <c r="J32" i="46"/>
  <c r="H46" i="46"/>
  <c r="G46" i="46"/>
  <c r="J46" i="46" s="1"/>
  <c r="I46" i="46"/>
  <c r="J28" i="46"/>
  <c r="A11" i="45"/>
  <c r="A12" i="45" s="1"/>
  <c r="A13" i="45" s="1"/>
  <c r="A14" i="45" s="1"/>
  <c r="A15" i="45" s="1"/>
  <c r="A16" i="45" s="1"/>
  <c r="A17" i="45" s="1"/>
  <c r="A18" i="45" s="1"/>
  <c r="A19" i="45" s="1"/>
  <c r="A20" i="45" s="1"/>
  <c r="A21" i="45" s="1"/>
  <c r="A22" i="45" s="1"/>
  <c r="A23" i="45" s="1"/>
  <c r="A24" i="45" s="1"/>
  <c r="A25" i="45" s="1"/>
  <c r="A26" i="45" s="1"/>
  <c r="A27" i="45" s="1"/>
  <c r="A28" i="45" s="1"/>
  <c r="A29" i="45" s="1"/>
  <c r="A30" i="45" s="1"/>
  <c r="A31" i="45" s="1"/>
  <c r="A32" i="45" s="1"/>
  <c r="A33" i="45" s="1"/>
  <c r="A34" i="45" s="1"/>
  <c r="A35" i="45" s="1"/>
  <c r="A36" i="45" s="1"/>
  <c r="A37" i="45" s="1"/>
  <c r="A38" i="45" s="1"/>
  <c r="A39" i="45" s="1"/>
  <c r="A40" i="45" s="1"/>
  <c r="A41" i="45" s="1"/>
  <c r="A42" i="45" s="1"/>
  <c r="A43" i="45" s="1"/>
  <c r="A44" i="45" s="1"/>
  <c r="A45" i="45" s="1"/>
  <c r="A46" i="45" s="1"/>
  <c r="J16" i="45"/>
  <c r="I16" i="45"/>
  <c r="I24" i="45"/>
  <c r="J24" i="45"/>
  <c r="I38" i="45"/>
  <c r="G44" i="45"/>
  <c r="F44" i="45"/>
  <c r="H40" i="45"/>
  <c r="G40" i="45"/>
  <c r="F40" i="45"/>
  <c r="H20" i="45"/>
  <c r="G20" i="45"/>
  <c r="F20" i="45"/>
  <c r="F28" i="45"/>
  <c r="J42" i="45"/>
  <c r="I42" i="45"/>
  <c r="J34" i="45"/>
  <c r="I34" i="45"/>
  <c r="J30" i="45"/>
  <c r="I30" i="45"/>
  <c r="J22" i="45"/>
  <c r="I22" i="45"/>
  <c r="J14" i="45"/>
  <c r="I14" i="45"/>
  <c r="J12" i="45"/>
  <c r="I12" i="45"/>
  <c r="J38" i="45"/>
  <c r="J36" i="45"/>
  <c r="J26" i="45"/>
  <c r="J18" i="45"/>
  <c r="J10" i="45"/>
  <c r="J40" i="45" l="1"/>
  <c r="F32" i="45" l="1"/>
  <c r="F46" i="45" s="1"/>
  <c r="H32" i="45" l="1"/>
  <c r="I32" i="45"/>
  <c r="J44" i="45"/>
  <c r="H44" i="45"/>
  <c r="I44" i="45" l="1"/>
  <c r="G28" i="45"/>
  <c r="J28" i="45" s="1"/>
  <c r="I10" i="45"/>
  <c r="H28" i="45"/>
  <c r="I26" i="45"/>
  <c r="J20" i="45"/>
  <c r="I36" i="45"/>
  <c r="I40" i="45" s="1"/>
  <c r="G32" i="45"/>
  <c r="J32" i="45" s="1"/>
  <c r="I18" i="45"/>
  <c r="I20" i="45" l="1"/>
  <c r="G46" i="45"/>
  <c r="J46" i="45" s="1"/>
  <c r="H46" i="45"/>
  <c r="I28" i="45"/>
  <c r="I46" i="45" l="1"/>
</calcChain>
</file>

<file path=xl/sharedStrings.xml><?xml version="1.0" encoding="utf-8"?>
<sst xmlns="http://schemas.openxmlformats.org/spreadsheetml/2006/main" count="1515" uniqueCount="103">
  <si>
    <t>Public Law</t>
  </si>
  <si>
    <t>Purpose</t>
  </si>
  <si>
    <t>Fund Source</t>
  </si>
  <si>
    <t>Appropriation</t>
  </si>
  <si>
    <t>Unallotted</t>
  </si>
  <si>
    <t>General Fund</t>
  </si>
  <si>
    <t>Comments</t>
  </si>
  <si>
    <t>Healthy Futures Fund</t>
  </si>
  <si>
    <t>GDOE Operations Fund</t>
  </si>
  <si>
    <t>Territorial Edu Fac Fund (TEFF)</t>
  </si>
  <si>
    <t>Interscholastics Sports Fund</t>
  </si>
  <si>
    <t>Health &amp; Physical Education Activities</t>
  </si>
  <si>
    <t>TEFF</t>
  </si>
  <si>
    <t>Balance</t>
  </si>
  <si>
    <t xml:space="preserve"> </t>
  </si>
  <si>
    <t>YTD Allotment</t>
  </si>
  <si>
    <t>Release</t>
  </si>
  <si>
    <t>Available</t>
  </si>
  <si>
    <t>Funds</t>
  </si>
  <si>
    <t>YTD</t>
  </si>
  <si>
    <t>Expenditures</t>
  </si>
  <si>
    <t>Notes:</t>
  </si>
  <si>
    <t xml:space="preserve">GDOE Operations Fund     </t>
  </si>
  <si>
    <t>Bureau of Budget and Management Research</t>
  </si>
  <si>
    <t xml:space="preserve">Guam Department of Education (GDOE)  - </t>
  </si>
  <si>
    <t>2/</t>
  </si>
  <si>
    <t>Limited Gaming Fund</t>
  </si>
  <si>
    <t>GDOE - Repair and Construct Facilities</t>
  </si>
  <si>
    <t>Grand Total</t>
  </si>
  <si>
    <t>ALL Fund Sources</t>
  </si>
  <si>
    <t>Simon Sanchez Procurement</t>
  </si>
  <si>
    <r>
      <rPr>
        <i/>
        <sz val="11"/>
        <color theme="1"/>
        <rFont val="Calibri"/>
        <family val="2"/>
        <scheme val="minor"/>
      </rPr>
      <t>Chamoru</t>
    </r>
    <r>
      <rPr>
        <sz val="11"/>
        <color theme="1"/>
        <rFont val="Calibri"/>
        <family val="2"/>
        <scheme val="minor"/>
      </rPr>
      <t xml:space="preserve"> Studies Division</t>
    </r>
  </si>
  <si>
    <t>Total</t>
  </si>
  <si>
    <t>Public School Library Resources Fund</t>
  </si>
  <si>
    <t>Account</t>
  </si>
  <si>
    <t>Number</t>
  </si>
  <si>
    <t>Fiscal Year 2020 Appropriation / Allotment Status Report</t>
  </si>
  <si>
    <t>5618A209919CT209</t>
  </si>
  <si>
    <t>P.L. 35-36; Ch II; Pt I; Sec 1</t>
  </si>
  <si>
    <t>P.L. 35-36; Ch II; Pt I; Sec 2</t>
  </si>
  <si>
    <t>5100A209919CT059</t>
  </si>
  <si>
    <t>P.L. 35-36; Ch II; Pt I; Sec 3</t>
  </si>
  <si>
    <t>5100A209919CT039</t>
  </si>
  <si>
    <t>P.L. 35-36; Ch II; Pt I; Sec 4</t>
  </si>
  <si>
    <t>5655A209919CT235</t>
  </si>
  <si>
    <t>P.L. 35-36; Ch II; Pt I;Sec 1</t>
  </si>
  <si>
    <t>5618A209919CT210</t>
  </si>
  <si>
    <t>5618A209919CT220</t>
  </si>
  <si>
    <t>5602A209919CT202</t>
  </si>
  <si>
    <t>P.L. 35-36; Ch II; Pt I; Sec 5(a)</t>
  </si>
  <si>
    <t>P.L. 35-36; Ch II; Pt I; Sec 5(b)</t>
  </si>
  <si>
    <t>5602A209919CT203</t>
  </si>
  <si>
    <t>P.L. 35-36; Ch II; Pt I; Sec 6</t>
  </si>
  <si>
    <t>5205A209919CT239</t>
  </si>
  <si>
    <t>Alt. Dispute Resolution/Mediation Srvcs.</t>
  </si>
  <si>
    <t>P.L. 35-36; Ch II; Pt I; Sec 7(a)</t>
  </si>
  <si>
    <t>Advanced Textbooks (FY21 GF Revenues)</t>
  </si>
  <si>
    <t>5100A209919CT010</t>
  </si>
  <si>
    <t>P.L. 35-36; Ch II; Pt I; Sec 17</t>
  </si>
  <si>
    <t>School Grounds Maintenance</t>
  </si>
  <si>
    <t>5205A209919CT240</t>
  </si>
  <si>
    <t>P.L. 35-36; Ch XI; Sec 12</t>
  </si>
  <si>
    <t>GDOE Capital Improvement Projects</t>
  </si>
  <si>
    <t>5100A209919CT060</t>
  </si>
  <si>
    <t>5618A209919CT219</t>
  </si>
  <si>
    <t>1/ Per AS400 Financial Management Information System, Statement of Appropriations, Allotment, Outstanding Encumbrance and Expenditures. (Account Browse / Printout as of 10/24/2019)</t>
  </si>
  <si>
    <t>2/ Does not include the School Lunch / Child Nutrition Meal Reimbursement Fund appropriation of $12,504,000 per Section 1 of Part I of Chapter II of P.L. 35-36.</t>
  </si>
  <si>
    <t>Allocated from GDOE TEFF Ops.</t>
  </si>
  <si>
    <t>Net of School Grounds Maint.</t>
  </si>
  <si>
    <t>Allocated from GDOE GF Ops.</t>
  </si>
  <si>
    <t>----</t>
  </si>
  <si>
    <t>Net of SSHS and CSD.  Pending mod. to adjust monthly allocations.</t>
  </si>
  <si>
    <t>Outright Appropriation from TEFF.</t>
  </si>
  <si>
    <t>Outright appropriation from PSLRF.</t>
  </si>
  <si>
    <t>Outright appropriation from HFF for operations.</t>
  </si>
  <si>
    <t>Outright appropriation from HFF.</t>
  </si>
  <si>
    <t>Outright appropriation from HFF</t>
  </si>
  <si>
    <t>Outright appropriation from LGF</t>
  </si>
  <si>
    <t>Account Status as of October 24,  2019    1/</t>
  </si>
  <si>
    <t>Allocated from GDOE GF Ops.  Scheduled allotments in November and February ($250K/month).</t>
  </si>
  <si>
    <t>Outright Appropriation from GF.  Scheduled allotments in December and March ($750K / month).</t>
  </si>
  <si>
    <t>Outright Appropriation from GF.  Scheduled allotments at the end of each quarter ($221,250 / quarter).</t>
  </si>
  <si>
    <t>Account Status as of November 21,  2019    1/</t>
  </si>
  <si>
    <t>1/ Per AS400 Financial Management Information System, Statement of Appropriations, Allotment, Outstanding Encumbrance and Expenditures. (Account Browse / Printout as of 11/21/2019)</t>
  </si>
  <si>
    <t xml:space="preserve">Net of SSHS and CSD. </t>
  </si>
  <si>
    <t>Outright appropriation from LGF. Scheduled allotments at the beginning of each quarter ($139,673 / quarter).</t>
  </si>
  <si>
    <t>Account Status as of December 19,  2019    1/</t>
  </si>
  <si>
    <t>1/ Per AS400 Financial Management Information System, Statement of Appropriations, Allotment, Outstanding Encumbrance and Expenditures. (Account Browse / Printout as of 12/19/2019)</t>
  </si>
  <si>
    <t>Account Status as of January 23, 2020    1/</t>
  </si>
  <si>
    <t>1/ Per AS400 Financial Management Information System, Statement of Appropriations, Allotment, Outstanding Encumbrance and Expenditures. (Account Browse / Printout as of 01/23/20)</t>
  </si>
  <si>
    <t>P.L. 35-36; Ch I; Sec 6(B)</t>
  </si>
  <si>
    <t>GDOE Series 2010A COP (JFK)</t>
  </si>
  <si>
    <t>5205A209919CT231</t>
  </si>
  <si>
    <t>1/ Per AS400 Financial Management Information System, Statement of Appropriations, Allotment, Outstanding Encumbrance and Expenditures. (Account Browse / Printout as of 5/27/20)</t>
  </si>
  <si>
    <t>Account Status as of March 31, 2020    1/</t>
  </si>
  <si>
    <t>Account Status as of April 30, 2020    1/</t>
  </si>
  <si>
    <t>1/ Per AS400 Financial Management Information System, Statement of Appropriations, Allotment, Outstanding Encumbrance and Expenditures. (Account Browse / Printout as of 05/27/20)</t>
  </si>
  <si>
    <t>Account Status as of February 29, 2020    1/</t>
  </si>
  <si>
    <t>Outright appropriation from HFF for operations. Account number changed from 5618A209919CT210 to 5602A209919CT203 on 2/10/20.</t>
  </si>
  <si>
    <t>5602A209919CT221</t>
  </si>
  <si>
    <t>Account Status as of May 27, 2020    1/</t>
  </si>
  <si>
    <t>Account Status as of June 17, 2020    1/</t>
  </si>
  <si>
    <t>1/ Per AS400 Financial Management Information System, Statement of Appropriations, Allotment, Outstanding Encumbrance and Expenditures. (Account Browse / Printout as of 6/17/20)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</si>
</sst>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&quot;$&quot;#,##0.00_);[Red]\(&quot;$&quot;#,##0.00\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/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4" fillId="0" borderId="0" xfId="0" applyFont="1"/>
    <xf numFmtId="0" fontId="0" fillId="0" borderId="1" xfId="0" applyFill="1" applyBorder="1" applyAlignment="1"/>
    <xf numFmtId="0" fontId="0" fillId="0" borderId="0" xfId="0" applyFill="1" applyAlignment="1"/>
    <xf numFmtId="0" fontId="0" fillId="0" borderId="0" xfId="0" applyFill="1" applyAlignment="1"/>
    <xf numFmtId="0" fontId="0" fillId="0" borderId="0" xfId="0" applyFill="1" applyAlignment="1"/>
    <xf numFmtId="0" fontId="0" fillId="0" borderId="1" xfId="0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/>
    <xf numFmtId="165" fontId="1" fillId="0" borderId="1" xfId="1" applyNumberFormat="1" applyFont="1" applyFill="1" applyBorder="1"/>
    <xf numFmtId="165" fontId="0" fillId="0" borderId="1" xfId="1" applyNumberFormat="1" applyFont="1" applyFill="1" applyBorder="1"/>
    <xf numFmtId="165" fontId="2" fillId="3" borderId="1" xfId="1" applyNumberFormat="1" applyFont="1" applyFill="1" applyBorder="1"/>
    <xf numFmtId="165" fontId="1" fillId="0" borderId="1" xfId="1" applyNumberFormat="1" applyFont="1" applyBorder="1"/>
    <xf numFmtId="165" fontId="2" fillId="3" borderId="1" xfId="0" applyNumberFormat="1" applyFont="1" applyFill="1" applyBorder="1"/>
    <xf numFmtId="165" fontId="0" fillId="0" borderId="1" xfId="0" applyNumberFormat="1" applyBorder="1"/>
    <xf numFmtId="0" fontId="0" fillId="0" borderId="0" xfId="0" applyAlignment="1">
      <alignment horizontal="center"/>
    </xf>
    <xf numFmtId="40" fontId="1" fillId="0" borderId="1" xfId="1" applyNumberFormat="1" applyFont="1" applyFill="1" applyBorder="1" applyAlignment="1">
      <alignment horizontal="center"/>
    </xf>
    <xf numFmtId="40" fontId="0" fillId="0" borderId="1" xfId="1" applyNumberFormat="1" applyFont="1" applyFill="1" applyBorder="1" applyAlignment="1">
      <alignment horizontal="center"/>
    </xf>
    <xf numFmtId="40" fontId="1" fillId="0" borderId="1" xfId="1" applyNumberFormat="1" applyFont="1" applyBorder="1" applyAlignment="1">
      <alignment horizontal="center"/>
    </xf>
    <xf numFmtId="40" fontId="0" fillId="0" borderId="1" xfId="0" applyNumberFormat="1" applyBorder="1" applyAlignment="1">
      <alignment horizontal="center"/>
    </xf>
    <xf numFmtId="0" fontId="0" fillId="0" borderId="0" xfId="0" applyFill="1" applyAlignment="1">
      <alignment horizontal="center"/>
    </xf>
    <xf numFmtId="0" fontId="2" fillId="3" borderId="1" xfId="0" quotePrefix="1" applyFont="1" applyFill="1" applyBorder="1" applyAlignment="1">
      <alignment horizontal="center"/>
    </xf>
    <xf numFmtId="0" fontId="0" fillId="0" borderId="0" xfId="0" applyFill="1" applyAlignment="1"/>
    <xf numFmtId="0" fontId="0" fillId="0" borderId="0" xfId="0" applyFill="1" applyAlignment="1"/>
    <xf numFmtId="0" fontId="0" fillId="0" borderId="0" xfId="0" applyFill="1" applyAlignment="1"/>
    <xf numFmtId="0" fontId="0" fillId="0" borderId="0" xfId="0" applyFill="1" applyAlignment="1"/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2" borderId="5" xfId="0" applyFill="1" applyBorder="1" applyAlignment="1"/>
    <xf numFmtId="0" fontId="0" fillId="2" borderId="6" xfId="0" applyFill="1" applyBorder="1" applyAlignment="1"/>
    <xf numFmtId="0" fontId="0" fillId="0" borderId="0" xfId="0" applyFill="1" applyAlignment="1"/>
    <xf numFmtId="0" fontId="2" fillId="3" borderId="1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EC3F83-53B7-4B2E-B2C1-5DC7E81F5C30}">
  <sheetPr>
    <pageSetUpPr fitToPage="1"/>
  </sheetPr>
  <dimension ref="A1:K53"/>
  <sheetViews>
    <sheetView topLeftCell="A4" workbookViewId="0">
      <selection activeCell="H36" sqref="H36"/>
    </sheetView>
  </sheetViews>
  <sheetFormatPr defaultRowHeight="15" x14ac:dyDescent="0.25"/>
  <cols>
    <col min="1" max="1" width="5" customWidth="1"/>
    <col min="2" max="2" width="30" customWidth="1"/>
    <col min="3" max="3" width="34.28515625" customWidth="1"/>
    <col min="4" max="4" width="37.42578125" customWidth="1"/>
    <col min="5" max="5" width="17.5703125" style="24" customWidth="1"/>
    <col min="6" max="7" width="17.5703125" customWidth="1"/>
    <col min="8" max="10" width="15.85546875" customWidth="1"/>
    <col min="11" max="11" width="52.7109375" customWidth="1"/>
  </cols>
  <sheetData>
    <row r="1" spans="1:11" ht="18.75" x14ac:dyDescent="0.3">
      <c r="B1" s="7" t="s">
        <v>23</v>
      </c>
    </row>
    <row r="2" spans="1:11" ht="18.75" x14ac:dyDescent="0.3">
      <c r="B2" s="7" t="s">
        <v>24</v>
      </c>
    </row>
    <row r="3" spans="1:11" ht="18.75" x14ac:dyDescent="0.3">
      <c r="B3" s="7" t="s">
        <v>36</v>
      </c>
    </row>
    <row r="4" spans="1:11" ht="18.75" x14ac:dyDescent="0.3">
      <c r="B4" s="7"/>
    </row>
    <row r="5" spans="1:11" x14ac:dyDescent="0.25">
      <c r="B5" s="1" t="s">
        <v>14</v>
      </c>
    </row>
    <row r="6" spans="1:11" x14ac:dyDescent="0.25">
      <c r="B6" s="1"/>
      <c r="D6" t="s">
        <v>14</v>
      </c>
    </row>
    <row r="7" spans="1:11" x14ac:dyDescent="0.25">
      <c r="B7" s="1"/>
      <c r="C7" s="1"/>
      <c r="D7" s="1"/>
      <c r="E7" s="37" t="s">
        <v>78</v>
      </c>
      <c r="F7" s="38"/>
      <c r="G7" s="39"/>
      <c r="H7" s="39"/>
      <c r="I7" s="39"/>
      <c r="J7" s="40"/>
      <c r="K7" s="1"/>
    </row>
    <row r="8" spans="1:11" x14ac:dyDescent="0.25">
      <c r="B8" s="42" t="s">
        <v>0</v>
      </c>
      <c r="C8" s="42" t="s">
        <v>2</v>
      </c>
      <c r="D8" s="42" t="s">
        <v>1</v>
      </c>
      <c r="E8" s="13" t="s">
        <v>34</v>
      </c>
      <c r="F8" s="13" t="s">
        <v>3</v>
      </c>
      <c r="G8" s="13" t="s">
        <v>15</v>
      </c>
      <c r="H8" s="13" t="s">
        <v>19</v>
      </c>
      <c r="I8" s="13" t="s">
        <v>17</v>
      </c>
      <c r="J8" s="13" t="s">
        <v>4</v>
      </c>
      <c r="K8" s="35" t="s">
        <v>6</v>
      </c>
    </row>
    <row r="9" spans="1:11" x14ac:dyDescent="0.25">
      <c r="B9" s="42"/>
      <c r="C9" s="42"/>
      <c r="D9" s="42"/>
      <c r="E9" s="14" t="s">
        <v>35</v>
      </c>
      <c r="F9" s="15" t="s">
        <v>25</v>
      </c>
      <c r="G9" s="14" t="s">
        <v>16</v>
      </c>
      <c r="H9" s="14" t="s">
        <v>20</v>
      </c>
      <c r="I9" s="14" t="s">
        <v>18</v>
      </c>
      <c r="J9" s="14" t="s">
        <v>13</v>
      </c>
      <c r="K9" s="36"/>
    </row>
    <row r="10" spans="1:11" ht="30" x14ac:dyDescent="0.25">
      <c r="A10">
        <v>1</v>
      </c>
      <c r="B10" s="2" t="s">
        <v>38</v>
      </c>
      <c r="C10" s="5" t="s">
        <v>5</v>
      </c>
      <c r="D10" s="5" t="s">
        <v>22</v>
      </c>
      <c r="E10" s="25" t="s">
        <v>37</v>
      </c>
      <c r="F10" s="18">
        <v>189192568</v>
      </c>
      <c r="G10" s="18">
        <v>14768764</v>
      </c>
      <c r="H10" s="18">
        <v>14553272</v>
      </c>
      <c r="I10" s="18">
        <f>+G10-H10</f>
        <v>215492</v>
      </c>
      <c r="J10" s="18">
        <f>+F10-G10</f>
        <v>174423804</v>
      </c>
      <c r="K10" s="3" t="s">
        <v>71</v>
      </c>
    </row>
    <row r="11" spans="1:11" x14ac:dyDescent="0.25">
      <c r="A11">
        <f>SUM(A10+1)</f>
        <v>2</v>
      </c>
      <c r="B11" s="2"/>
      <c r="C11" s="5"/>
      <c r="D11" s="5"/>
      <c r="E11" s="25"/>
      <c r="F11" s="18"/>
      <c r="G11" s="18"/>
      <c r="H11" s="18"/>
      <c r="I11" s="18"/>
      <c r="J11" s="18"/>
      <c r="K11" s="3" t="s">
        <v>14</v>
      </c>
    </row>
    <row r="12" spans="1:11" ht="30" x14ac:dyDescent="0.25">
      <c r="A12">
        <f t="shared" ref="A12:A46" si="0">SUM(A11+1)</f>
        <v>3</v>
      </c>
      <c r="B12" s="2" t="s">
        <v>39</v>
      </c>
      <c r="C12" s="2" t="s">
        <v>5</v>
      </c>
      <c r="D12" s="5" t="s">
        <v>30</v>
      </c>
      <c r="E12" s="25" t="s">
        <v>40</v>
      </c>
      <c r="F12" s="18">
        <v>500000</v>
      </c>
      <c r="G12" s="18">
        <v>0</v>
      </c>
      <c r="H12" s="18">
        <v>0</v>
      </c>
      <c r="I12" s="18">
        <f>+G12-H12</f>
        <v>0</v>
      </c>
      <c r="J12" s="18">
        <f>+F12-G12</f>
        <v>500000</v>
      </c>
      <c r="K12" s="3" t="s">
        <v>79</v>
      </c>
    </row>
    <row r="13" spans="1:11" x14ac:dyDescent="0.25">
      <c r="A13">
        <f t="shared" si="0"/>
        <v>4</v>
      </c>
      <c r="B13" s="2"/>
      <c r="C13" s="5"/>
      <c r="D13" s="12"/>
      <c r="E13" s="26"/>
      <c r="F13" s="19"/>
      <c r="G13" s="19"/>
      <c r="H13" s="19"/>
      <c r="I13" s="19"/>
      <c r="J13" s="19"/>
      <c r="K13" s="3"/>
    </row>
    <row r="14" spans="1:11" x14ac:dyDescent="0.25">
      <c r="A14">
        <f t="shared" si="0"/>
        <v>5</v>
      </c>
      <c r="B14" s="2" t="s">
        <v>41</v>
      </c>
      <c r="C14" s="2" t="s">
        <v>5</v>
      </c>
      <c r="D14" s="5" t="s">
        <v>31</v>
      </c>
      <c r="E14" s="25" t="s">
        <v>42</v>
      </c>
      <c r="F14" s="18">
        <v>540545</v>
      </c>
      <c r="G14" s="18">
        <v>29519</v>
      </c>
      <c r="H14" s="18">
        <v>29519</v>
      </c>
      <c r="I14" s="18">
        <f>+G14-H14</f>
        <v>0</v>
      </c>
      <c r="J14" s="18">
        <f>+F14-G14</f>
        <v>511026</v>
      </c>
      <c r="K14" s="3" t="s">
        <v>69</v>
      </c>
    </row>
    <row r="15" spans="1:11" x14ac:dyDescent="0.25">
      <c r="A15">
        <f t="shared" si="0"/>
        <v>6</v>
      </c>
      <c r="B15" s="2"/>
      <c r="C15" s="2"/>
      <c r="D15" s="5"/>
      <c r="E15" s="25"/>
      <c r="F15" s="18"/>
      <c r="G15" s="18"/>
      <c r="H15" s="18"/>
      <c r="I15" s="18"/>
      <c r="J15" s="18"/>
      <c r="K15" s="3"/>
    </row>
    <row r="16" spans="1:11" ht="30" x14ac:dyDescent="0.25">
      <c r="A16">
        <f t="shared" si="0"/>
        <v>7</v>
      </c>
      <c r="B16" s="2" t="s">
        <v>55</v>
      </c>
      <c r="C16" s="2" t="s">
        <v>5</v>
      </c>
      <c r="D16" s="5" t="s">
        <v>56</v>
      </c>
      <c r="E16" s="25" t="s">
        <v>57</v>
      </c>
      <c r="F16" s="18">
        <v>1500000</v>
      </c>
      <c r="G16" s="18">
        <v>0</v>
      </c>
      <c r="H16" s="18">
        <v>0</v>
      </c>
      <c r="I16" s="18">
        <f t="shared" ref="I16" si="1">+G16-H16</f>
        <v>0</v>
      </c>
      <c r="J16" s="18">
        <f>+F16-G16</f>
        <v>1500000</v>
      </c>
      <c r="K16" s="3" t="s">
        <v>80</v>
      </c>
    </row>
    <row r="17" spans="1:11" x14ac:dyDescent="0.25">
      <c r="A17">
        <f t="shared" si="0"/>
        <v>8</v>
      </c>
      <c r="B17" s="2"/>
      <c r="C17" s="2" t="s">
        <v>14</v>
      </c>
      <c r="D17" s="6" t="s">
        <v>14</v>
      </c>
      <c r="E17" s="26"/>
      <c r="F17" s="19" t="s">
        <v>14</v>
      </c>
      <c r="G17" s="19" t="s">
        <v>14</v>
      </c>
      <c r="H17" s="19" t="s">
        <v>14</v>
      </c>
      <c r="I17" s="18"/>
      <c r="J17" s="18"/>
      <c r="K17" s="5" t="s">
        <v>14</v>
      </c>
    </row>
    <row r="18" spans="1:11" ht="30" x14ac:dyDescent="0.25">
      <c r="A18">
        <f t="shared" si="0"/>
        <v>9</v>
      </c>
      <c r="B18" s="2" t="s">
        <v>61</v>
      </c>
      <c r="C18" s="2" t="s">
        <v>5</v>
      </c>
      <c r="D18" s="5" t="s">
        <v>62</v>
      </c>
      <c r="E18" s="25" t="s">
        <v>63</v>
      </c>
      <c r="F18" s="18">
        <v>885000</v>
      </c>
      <c r="G18" s="18">
        <v>0</v>
      </c>
      <c r="H18" s="18">
        <v>0</v>
      </c>
      <c r="I18" s="18">
        <f t="shared" ref="I18" si="2">+G18-H18</f>
        <v>0</v>
      </c>
      <c r="J18" s="18">
        <f>+F18-G18</f>
        <v>885000</v>
      </c>
      <c r="K18" s="3" t="s">
        <v>81</v>
      </c>
    </row>
    <row r="19" spans="1:11" x14ac:dyDescent="0.25">
      <c r="A19">
        <f t="shared" si="0"/>
        <v>10</v>
      </c>
      <c r="B19" s="2"/>
      <c r="C19" s="2" t="s">
        <v>14</v>
      </c>
      <c r="D19" s="6" t="s">
        <v>14</v>
      </c>
      <c r="E19" s="26"/>
      <c r="F19" s="19" t="s">
        <v>14</v>
      </c>
      <c r="G19" s="19" t="s">
        <v>14</v>
      </c>
      <c r="H19" s="19" t="s">
        <v>14</v>
      </c>
      <c r="I19" s="18"/>
      <c r="J19" s="18"/>
      <c r="K19" s="5" t="s">
        <v>14</v>
      </c>
    </row>
    <row r="20" spans="1:11" x14ac:dyDescent="0.25">
      <c r="A20">
        <f t="shared" si="0"/>
        <v>11</v>
      </c>
      <c r="B20" s="16" t="s">
        <v>32</v>
      </c>
      <c r="C20" s="16" t="s">
        <v>5</v>
      </c>
      <c r="D20" s="30" t="s">
        <v>70</v>
      </c>
      <c r="E20" s="30" t="s">
        <v>70</v>
      </c>
      <c r="F20" s="20">
        <f>SUM(F10:F19)</f>
        <v>192618113</v>
      </c>
      <c r="G20" s="20">
        <f t="shared" ref="G20:I20" si="3">SUM(G10:G19)</f>
        <v>14798283</v>
      </c>
      <c r="H20" s="20">
        <f t="shared" si="3"/>
        <v>14582791</v>
      </c>
      <c r="I20" s="20">
        <f t="shared" si="3"/>
        <v>215492</v>
      </c>
      <c r="J20" s="20">
        <f>+F20-G20</f>
        <v>177819830</v>
      </c>
      <c r="K20" s="2" t="s">
        <v>14</v>
      </c>
    </row>
    <row r="21" spans="1:11" x14ac:dyDescent="0.25">
      <c r="A21">
        <f t="shared" si="0"/>
        <v>12</v>
      </c>
      <c r="B21" s="2"/>
      <c r="C21" s="2"/>
      <c r="D21" s="2"/>
      <c r="E21" s="27"/>
      <c r="F21" s="21"/>
      <c r="G21" s="21"/>
      <c r="H21" s="21"/>
      <c r="I21" s="21"/>
      <c r="J21" s="21"/>
      <c r="K21" s="2" t="s">
        <v>14</v>
      </c>
    </row>
    <row r="22" spans="1:11" x14ac:dyDescent="0.25">
      <c r="A22">
        <f t="shared" si="0"/>
        <v>13</v>
      </c>
      <c r="B22" s="2" t="s">
        <v>38</v>
      </c>
      <c r="C22" s="4" t="s">
        <v>9</v>
      </c>
      <c r="D22" s="5" t="s">
        <v>8</v>
      </c>
      <c r="E22" s="25" t="s">
        <v>64</v>
      </c>
      <c r="F22" s="18">
        <v>14381558</v>
      </c>
      <c r="G22" s="18">
        <v>2091887</v>
      </c>
      <c r="H22" s="18">
        <v>699643.68</v>
      </c>
      <c r="I22" s="18">
        <f>+G22-H22</f>
        <v>1392243.3199999998</v>
      </c>
      <c r="J22" s="18">
        <f>+F22-G22</f>
        <v>12289671</v>
      </c>
      <c r="K22" s="2" t="s">
        <v>68</v>
      </c>
    </row>
    <row r="23" spans="1:11" x14ac:dyDescent="0.25">
      <c r="A23">
        <f t="shared" si="0"/>
        <v>14</v>
      </c>
      <c r="B23" s="2"/>
      <c r="C23" s="4"/>
      <c r="D23" s="5"/>
      <c r="E23" s="25"/>
      <c r="F23" s="18"/>
      <c r="G23" s="18"/>
      <c r="H23" s="18"/>
      <c r="I23" s="18"/>
      <c r="J23" s="18"/>
      <c r="K23" s="2"/>
    </row>
    <row r="24" spans="1:11" x14ac:dyDescent="0.25">
      <c r="A24">
        <f t="shared" si="0"/>
        <v>15</v>
      </c>
      <c r="B24" s="2" t="s">
        <v>52</v>
      </c>
      <c r="C24" s="4" t="s">
        <v>9</v>
      </c>
      <c r="D24" s="5" t="s">
        <v>54</v>
      </c>
      <c r="E24" s="25" t="s">
        <v>53</v>
      </c>
      <c r="F24" s="18">
        <v>50000</v>
      </c>
      <c r="G24" s="18">
        <v>3125</v>
      </c>
      <c r="H24" s="18">
        <v>0</v>
      </c>
      <c r="I24" s="18">
        <f>+G24-H24</f>
        <v>3125</v>
      </c>
      <c r="J24" s="18">
        <f>+F24-G24</f>
        <v>46875</v>
      </c>
      <c r="K24" s="2" t="s">
        <v>72</v>
      </c>
    </row>
    <row r="25" spans="1:11" x14ac:dyDescent="0.25">
      <c r="A25">
        <f t="shared" si="0"/>
        <v>16</v>
      </c>
      <c r="B25" s="2" t="s">
        <v>14</v>
      </c>
      <c r="C25" s="8" t="s">
        <v>14</v>
      </c>
      <c r="D25" s="5" t="s">
        <v>14</v>
      </c>
      <c r="E25" s="26"/>
      <c r="F25" s="19" t="s">
        <v>14</v>
      </c>
      <c r="G25" s="19" t="s">
        <v>14</v>
      </c>
      <c r="H25" s="19" t="s">
        <v>14</v>
      </c>
      <c r="I25" s="19" t="s">
        <v>14</v>
      </c>
      <c r="J25" s="19" t="s">
        <v>14</v>
      </c>
      <c r="K25" s="5" t="s">
        <v>14</v>
      </c>
    </row>
    <row r="26" spans="1:11" x14ac:dyDescent="0.25">
      <c r="A26">
        <f t="shared" si="0"/>
        <v>17</v>
      </c>
      <c r="B26" s="2" t="s">
        <v>58</v>
      </c>
      <c r="C26" s="4" t="s">
        <v>9</v>
      </c>
      <c r="D26" s="5" t="s">
        <v>59</v>
      </c>
      <c r="E26" s="25" t="s">
        <v>60</v>
      </c>
      <c r="F26" s="18">
        <v>393545</v>
      </c>
      <c r="G26" s="18">
        <v>46858</v>
      </c>
      <c r="H26" s="18">
        <v>0</v>
      </c>
      <c r="I26" s="18">
        <f>+G26-H26</f>
        <v>46858</v>
      </c>
      <c r="J26" s="18">
        <f>+F26-G26</f>
        <v>346687</v>
      </c>
      <c r="K26" s="2" t="s">
        <v>67</v>
      </c>
    </row>
    <row r="27" spans="1:11" x14ac:dyDescent="0.25">
      <c r="A27">
        <f t="shared" si="0"/>
        <v>18</v>
      </c>
      <c r="B27" s="2" t="s">
        <v>14</v>
      </c>
      <c r="C27" s="8" t="s">
        <v>14</v>
      </c>
      <c r="D27" s="5" t="s">
        <v>14</v>
      </c>
      <c r="E27" s="26"/>
      <c r="F27" s="19" t="s">
        <v>14</v>
      </c>
      <c r="G27" s="19" t="s">
        <v>14</v>
      </c>
      <c r="H27" s="19" t="s">
        <v>14</v>
      </c>
      <c r="I27" s="19" t="s">
        <v>14</v>
      </c>
      <c r="J27" s="19" t="s">
        <v>14</v>
      </c>
      <c r="K27" s="5" t="s">
        <v>14</v>
      </c>
    </row>
    <row r="28" spans="1:11" x14ac:dyDescent="0.25">
      <c r="A28">
        <f t="shared" si="0"/>
        <v>19</v>
      </c>
      <c r="B28" s="16" t="s">
        <v>32</v>
      </c>
      <c r="C28" s="17" t="s">
        <v>12</v>
      </c>
      <c r="D28" s="30" t="s">
        <v>70</v>
      </c>
      <c r="E28" s="30" t="s">
        <v>70</v>
      </c>
      <c r="F28" s="20">
        <f>SUM(F22:F27)</f>
        <v>14825103</v>
      </c>
      <c r="G28" s="20">
        <f>SUM(G22:G27)</f>
        <v>2141870</v>
      </c>
      <c r="H28" s="20">
        <f>SUM(H22:H27)</f>
        <v>699643.68</v>
      </c>
      <c r="I28" s="20">
        <f>SUM(I22:I27)</f>
        <v>1442226.3199999998</v>
      </c>
      <c r="J28" s="20">
        <f>+F28-G28</f>
        <v>12683233</v>
      </c>
      <c r="K28" s="2"/>
    </row>
    <row r="29" spans="1:11" x14ac:dyDescent="0.25">
      <c r="A29">
        <f t="shared" si="0"/>
        <v>20</v>
      </c>
      <c r="B29" s="2"/>
      <c r="C29" s="4"/>
      <c r="D29" s="2"/>
      <c r="E29" s="27"/>
      <c r="F29" s="21"/>
      <c r="G29" s="21"/>
      <c r="H29" s="21"/>
      <c r="I29" s="21"/>
      <c r="J29" s="21"/>
      <c r="K29" s="2"/>
    </row>
    <row r="30" spans="1:11" x14ac:dyDescent="0.25">
      <c r="A30">
        <f t="shared" si="0"/>
        <v>21</v>
      </c>
      <c r="B30" s="2" t="s">
        <v>38</v>
      </c>
      <c r="C30" s="5" t="s">
        <v>33</v>
      </c>
      <c r="D30" s="5" t="s">
        <v>8</v>
      </c>
      <c r="E30" s="25" t="s">
        <v>47</v>
      </c>
      <c r="F30" s="18">
        <v>891575</v>
      </c>
      <c r="G30" s="18">
        <v>74298</v>
      </c>
      <c r="H30" s="18">
        <v>68584</v>
      </c>
      <c r="I30" s="18">
        <f>+G30-H30</f>
        <v>5714</v>
      </c>
      <c r="J30" s="18">
        <f>+F30-G30</f>
        <v>817277</v>
      </c>
      <c r="K30" s="3" t="s">
        <v>73</v>
      </c>
    </row>
    <row r="31" spans="1:11" x14ac:dyDescent="0.25">
      <c r="A31">
        <f t="shared" si="0"/>
        <v>22</v>
      </c>
      <c r="B31" s="2"/>
      <c r="C31" s="5"/>
      <c r="D31" s="5"/>
      <c r="E31" s="25"/>
      <c r="F31" s="18"/>
      <c r="G31" s="18"/>
      <c r="H31" s="18"/>
      <c r="I31" s="18"/>
      <c r="J31" s="18"/>
      <c r="K31" s="3"/>
    </row>
    <row r="32" spans="1:11" x14ac:dyDescent="0.25">
      <c r="A32">
        <f t="shared" si="0"/>
        <v>23</v>
      </c>
      <c r="B32" s="16" t="s">
        <v>32</v>
      </c>
      <c r="C32" s="16" t="s">
        <v>33</v>
      </c>
      <c r="D32" s="30" t="s">
        <v>70</v>
      </c>
      <c r="E32" s="30" t="s">
        <v>70</v>
      </c>
      <c r="F32" s="22">
        <f>+F30</f>
        <v>891575</v>
      </c>
      <c r="G32" s="22">
        <f t="shared" ref="G32:I32" si="4">+G30</f>
        <v>74298</v>
      </c>
      <c r="H32" s="22">
        <f t="shared" si="4"/>
        <v>68584</v>
      </c>
      <c r="I32" s="22">
        <f t="shared" si="4"/>
        <v>5714</v>
      </c>
      <c r="J32" s="22">
        <f>+F32-G32</f>
        <v>817277</v>
      </c>
      <c r="K32" s="2" t="s">
        <v>14</v>
      </c>
    </row>
    <row r="33" spans="1:11" x14ac:dyDescent="0.25">
      <c r="A33">
        <f t="shared" si="0"/>
        <v>24</v>
      </c>
      <c r="B33" s="2"/>
      <c r="C33" s="2"/>
      <c r="D33" s="2"/>
      <c r="E33" s="28"/>
      <c r="F33" s="23"/>
      <c r="G33" s="23"/>
      <c r="H33" s="23"/>
      <c r="I33" s="23"/>
      <c r="J33" s="23"/>
      <c r="K33" s="2"/>
    </row>
    <row r="34" spans="1:11" x14ac:dyDescent="0.25">
      <c r="A34">
        <f t="shared" si="0"/>
        <v>25</v>
      </c>
      <c r="B34" s="2" t="s">
        <v>45</v>
      </c>
      <c r="C34" s="2" t="s">
        <v>7</v>
      </c>
      <c r="D34" s="2" t="s">
        <v>8</v>
      </c>
      <c r="E34" s="27" t="s">
        <v>46</v>
      </c>
      <c r="F34" s="21">
        <v>891754</v>
      </c>
      <c r="G34" s="21">
        <v>69372</v>
      </c>
      <c r="H34" s="18">
        <v>0</v>
      </c>
      <c r="I34" s="18">
        <f>+G34-H34</f>
        <v>69372</v>
      </c>
      <c r="J34" s="18">
        <f>+F34-G34</f>
        <v>822382</v>
      </c>
      <c r="K34" s="2" t="s">
        <v>74</v>
      </c>
    </row>
    <row r="35" spans="1:11" x14ac:dyDescent="0.25">
      <c r="A35">
        <f t="shared" si="0"/>
        <v>26</v>
      </c>
      <c r="B35" s="2"/>
      <c r="C35" s="2"/>
      <c r="D35" s="2"/>
      <c r="E35" s="27"/>
      <c r="F35" s="21"/>
      <c r="G35" s="21"/>
      <c r="H35" s="18"/>
      <c r="I35" s="18"/>
      <c r="J35" s="18"/>
      <c r="K35" s="2"/>
    </row>
    <row r="36" spans="1:11" x14ac:dyDescent="0.25">
      <c r="A36">
        <f t="shared" si="0"/>
        <v>27</v>
      </c>
      <c r="B36" s="2" t="s">
        <v>49</v>
      </c>
      <c r="C36" s="2" t="s">
        <v>7</v>
      </c>
      <c r="D36" s="2" t="s">
        <v>10</v>
      </c>
      <c r="E36" s="27" t="s">
        <v>48</v>
      </c>
      <c r="F36" s="21">
        <v>607263</v>
      </c>
      <c r="G36" s="21">
        <v>54485</v>
      </c>
      <c r="H36" s="18">
        <v>0</v>
      </c>
      <c r="I36" s="18">
        <f t="shared" ref="I36:I38" si="5">+G36-H36</f>
        <v>54485</v>
      </c>
      <c r="J36" s="18">
        <f>+F36-G36</f>
        <v>552778</v>
      </c>
      <c r="K36" s="3" t="s">
        <v>75</v>
      </c>
    </row>
    <row r="37" spans="1:11" x14ac:dyDescent="0.25">
      <c r="A37">
        <f t="shared" si="0"/>
        <v>28</v>
      </c>
      <c r="B37" s="2"/>
      <c r="C37" s="2"/>
      <c r="D37" s="2"/>
      <c r="E37" s="27"/>
      <c r="F37" s="21"/>
      <c r="G37" s="21"/>
      <c r="H37" s="18"/>
      <c r="I37" s="18"/>
      <c r="J37" s="18"/>
      <c r="K37" s="2"/>
    </row>
    <row r="38" spans="1:11" x14ac:dyDescent="0.25">
      <c r="A38">
        <f t="shared" si="0"/>
        <v>29</v>
      </c>
      <c r="B38" s="2" t="s">
        <v>50</v>
      </c>
      <c r="C38" s="5" t="s">
        <v>7</v>
      </c>
      <c r="D38" s="6" t="s">
        <v>11</v>
      </c>
      <c r="E38" s="27" t="s">
        <v>51</v>
      </c>
      <c r="F38" s="21">
        <v>277589</v>
      </c>
      <c r="G38" s="21">
        <v>9990</v>
      </c>
      <c r="H38" s="18">
        <v>0</v>
      </c>
      <c r="I38" s="18">
        <f t="shared" si="5"/>
        <v>9990</v>
      </c>
      <c r="J38" s="18">
        <f>+F38-G38</f>
        <v>267599</v>
      </c>
      <c r="K38" s="3" t="s">
        <v>76</v>
      </c>
    </row>
    <row r="39" spans="1:11" x14ac:dyDescent="0.25">
      <c r="A39">
        <f t="shared" si="0"/>
        <v>30</v>
      </c>
      <c r="B39" s="2"/>
      <c r="C39" s="5"/>
      <c r="D39" s="6"/>
      <c r="E39" s="27"/>
      <c r="F39" s="21"/>
      <c r="G39" s="21"/>
      <c r="H39" s="18"/>
      <c r="I39" s="18"/>
      <c r="J39" s="18"/>
      <c r="K39" s="2"/>
    </row>
    <row r="40" spans="1:11" x14ac:dyDescent="0.25">
      <c r="A40">
        <f t="shared" si="0"/>
        <v>31</v>
      </c>
      <c r="B40" s="16" t="s">
        <v>32</v>
      </c>
      <c r="C40" s="16" t="s">
        <v>7</v>
      </c>
      <c r="D40" s="30" t="s">
        <v>70</v>
      </c>
      <c r="E40" s="30" t="s">
        <v>70</v>
      </c>
      <c r="F40" s="22">
        <f>SUM(F34:F39)</f>
        <v>1776606</v>
      </c>
      <c r="G40" s="22">
        <f t="shared" ref="G40:I40" si="6">SUM(G34:G39)</f>
        <v>133847</v>
      </c>
      <c r="H40" s="22">
        <f t="shared" si="6"/>
        <v>0</v>
      </c>
      <c r="I40" s="22">
        <f t="shared" si="6"/>
        <v>133847</v>
      </c>
      <c r="J40" s="22">
        <f>+F40-G40</f>
        <v>1642759</v>
      </c>
      <c r="K40" s="2" t="s">
        <v>14</v>
      </c>
    </row>
    <row r="41" spans="1:11" x14ac:dyDescent="0.25">
      <c r="A41">
        <f t="shared" si="0"/>
        <v>32</v>
      </c>
      <c r="B41" s="2"/>
      <c r="C41" s="4"/>
      <c r="D41" s="2"/>
      <c r="E41" s="27"/>
      <c r="F41" s="21"/>
      <c r="G41" s="21"/>
      <c r="H41" s="21"/>
      <c r="I41" s="21"/>
      <c r="J41" s="21"/>
      <c r="K41" s="2"/>
    </row>
    <row r="42" spans="1:11" x14ac:dyDescent="0.25">
      <c r="A42">
        <f t="shared" si="0"/>
        <v>33</v>
      </c>
      <c r="B42" s="2" t="s">
        <v>43</v>
      </c>
      <c r="C42" s="5" t="s">
        <v>26</v>
      </c>
      <c r="D42" s="5" t="s">
        <v>27</v>
      </c>
      <c r="E42" s="25" t="s">
        <v>44</v>
      </c>
      <c r="F42" s="18">
        <v>558692</v>
      </c>
      <c r="G42" s="18">
        <v>139673</v>
      </c>
      <c r="H42" s="18">
        <v>0</v>
      </c>
      <c r="I42" s="18">
        <f>+G42-H42</f>
        <v>139673</v>
      </c>
      <c r="J42" s="18">
        <f>+F42-G42</f>
        <v>419019</v>
      </c>
      <c r="K42" s="3" t="s">
        <v>77</v>
      </c>
    </row>
    <row r="43" spans="1:11" x14ac:dyDescent="0.25">
      <c r="A43">
        <f t="shared" si="0"/>
        <v>34</v>
      </c>
      <c r="B43" s="2"/>
      <c r="C43" s="5"/>
      <c r="D43" s="5"/>
      <c r="E43" s="25"/>
      <c r="F43" s="18"/>
      <c r="G43" s="18"/>
      <c r="H43" s="18"/>
      <c r="I43" s="18"/>
      <c r="J43" s="18"/>
      <c r="K43" s="3"/>
    </row>
    <row r="44" spans="1:11" x14ac:dyDescent="0.25">
      <c r="A44">
        <f t="shared" si="0"/>
        <v>35</v>
      </c>
      <c r="B44" s="16" t="s">
        <v>32</v>
      </c>
      <c r="C44" s="16" t="s">
        <v>26</v>
      </c>
      <c r="D44" s="30" t="s">
        <v>70</v>
      </c>
      <c r="E44" s="30" t="s">
        <v>70</v>
      </c>
      <c r="F44" s="22">
        <f>+F42</f>
        <v>558692</v>
      </c>
      <c r="G44" s="22">
        <f>+G42</f>
        <v>139673</v>
      </c>
      <c r="H44" s="22">
        <f t="shared" ref="H44:I44" si="7">+H42</f>
        <v>0</v>
      </c>
      <c r="I44" s="22">
        <f t="shared" si="7"/>
        <v>139673</v>
      </c>
      <c r="J44" s="22">
        <f>+F44-G44</f>
        <v>419019</v>
      </c>
      <c r="K44" s="2" t="s">
        <v>14</v>
      </c>
    </row>
    <row r="45" spans="1:11" x14ac:dyDescent="0.25">
      <c r="A45">
        <f t="shared" si="0"/>
        <v>36</v>
      </c>
      <c r="B45" s="2"/>
      <c r="C45" s="5"/>
      <c r="D45" s="5"/>
      <c r="E45" s="25"/>
      <c r="F45" s="18"/>
      <c r="G45" s="18"/>
      <c r="H45" s="18"/>
      <c r="I45" s="18"/>
      <c r="J45" s="18"/>
      <c r="K45" s="3"/>
    </row>
    <row r="46" spans="1:11" x14ac:dyDescent="0.25">
      <c r="A46">
        <f t="shared" si="0"/>
        <v>37</v>
      </c>
      <c r="B46" s="16" t="s">
        <v>28</v>
      </c>
      <c r="C46" s="16" t="s">
        <v>29</v>
      </c>
      <c r="D46" s="30" t="s">
        <v>70</v>
      </c>
      <c r="E46" s="30" t="s">
        <v>70</v>
      </c>
      <c r="F46" s="20">
        <f>+F44+F40+F32+F28+F20</f>
        <v>210670089</v>
      </c>
      <c r="G46" s="20">
        <f>+G44+G40+G32+G28+G20</f>
        <v>17287971</v>
      </c>
      <c r="H46" s="20">
        <f>+H44+H40+H32+H28+H20</f>
        <v>15351018.68</v>
      </c>
      <c r="I46" s="20">
        <f>+I44+I40+I32+I28+I20</f>
        <v>1936952.3199999998</v>
      </c>
      <c r="J46" s="20">
        <f>+F46-G46</f>
        <v>193382118</v>
      </c>
    </row>
    <row r="47" spans="1:11" x14ac:dyDescent="0.25">
      <c r="A47" t="s">
        <v>14</v>
      </c>
    </row>
    <row r="48" spans="1:11" x14ac:dyDescent="0.25">
      <c r="A48" t="s">
        <v>14</v>
      </c>
    </row>
    <row r="49" spans="1:10" x14ac:dyDescent="0.25">
      <c r="A49" t="s">
        <v>14</v>
      </c>
      <c r="B49" s="16" t="s">
        <v>21</v>
      </c>
    </row>
    <row r="50" spans="1:10" x14ac:dyDescent="0.25">
      <c r="A50" t="s">
        <v>14</v>
      </c>
      <c r="B50" s="41" t="s">
        <v>65</v>
      </c>
      <c r="C50" s="41"/>
      <c r="D50" s="41"/>
      <c r="E50" s="41"/>
      <c r="F50" s="41"/>
      <c r="G50" s="41"/>
      <c r="H50" s="41"/>
      <c r="I50" s="41"/>
      <c r="J50" s="41"/>
    </row>
    <row r="51" spans="1:10" x14ac:dyDescent="0.25">
      <c r="B51" t="s">
        <v>66</v>
      </c>
      <c r="C51" s="9"/>
      <c r="D51" s="9"/>
      <c r="E51" s="29"/>
      <c r="F51" s="10"/>
      <c r="G51" s="9"/>
      <c r="H51" s="9"/>
      <c r="I51" s="9"/>
      <c r="J51" s="9"/>
    </row>
    <row r="52" spans="1:10" x14ac:dyDescent="0.25">
      <c r="A52" t="s">
        <v>14</v>
      </c>
      <c r="B52" t="s">
        <v>14</v>
      </c>
    </row>
    <row r="53" spans="1:10" x14ac:dyDescent="0.25">
      <c r="B53" t="s">
        <v>14</v>
      </c>
    </row>
  </sheetData>
  <mergeCells count="6">
    <mergeCell ref="K8:K9"/>
    <mergeCell ref="E7:J7"/>
    <mergeCell ref="B50:J50"/>
    <mergeCell ref="B8:B9"/>
    <mergeCell ref="C8:C9"/>
    <mergeCell ref="D8:D9"/>
  </mergeCells>
  <printOptions horizontalCentered="1"/>
  <pageMargins left="0.31496062992125984" right="0.31496062992125984" top="0.51181102362204722" bottom="0.27559055118110237" header="0.31496062992125984" footer="0.31496062992125984"/>
  <pageSetup paperSize="5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DBD4A3-1F4B-4E28-8FAA-EC2B8D26572E}">
  <sheetPr>
    <pageSetUpPr fitToPage="1"/>
  </sheetPr>
  <dimension ref="A1:K53"/>
  <sheetViews>
    <sheetView workbookViewId="0">
      <selection activeCell="E42" sqref="E42"/>
    </sheetView>
  </sheetViews>
  <sheetFormatPr defaultRowHeight="15" x14ac:dyDescent="0.25"/>
  <cols>
    <col min="1" max="1" width="5" customWidth="1"/>
    <col min="2" max="2" width="30" customWidth="1"/>
    <col min="3" max="3" width="34.28515625" customWidth="1"/>
    <col min="4" max="4" width="37.42578125" customWidth="1"/>
    <col min="5" max="5" width="17.5703125" style="24" customWidth="1"/>
    <col min="6" max="7" width="17.5703125" customWidth="1"/>
    <col min="8" max="10" width="15.85546875" customWidth="1"/>
    <col min="11" max="11" width="52.7109375" customWidth="1"/>
  </cols>
  <sheetData>
    <row r="1" spans="1:11" ht="18.75" x14ac:dyDescent="0.3">
      <c r="B1" s="7" t="s">
        <v>23</v>
      </c>
    </row>
    <row r="2" spans="1:11" ht="18.75" x14ac:dyDescent="0.3">
      <c r="B2" s="7" t="s">
        <v>24</v>
      </c>
    </row>
    <row r="3" spans="1:11" ht="18.75" x14ac:dyDescent="0.3">
      <c r="B3" s="7" t="s">
        <v>36</v>
      </c>
    </row>
    <row r="4" spans="1:11" ht="18.75" x14ac:dyDescent="0.3">
      <c r="B4" s="7"/>
    </row>
    <row r="5" spans="1:11" x14ac:dyDescent="0.25">
      <c r="B5" s="1" t="s">
        <v>14</v>
      </c>
    </row>
    <row r="6" spans="1:11" x14ac:dyDescent="0.25">
      <c r="B6" s="1"/>
      <c r="D6" t="s">
        <v>14</v>
      </c>
    </row>
    <row r="7" spans="1:11" x14ac:dyDescent="0.25">
      <c r="B7" s="1"/>
      <c r="C7" s="1"/>
      <c r="D7" s="1"/>
      <c r="E7" s="37" t="s">
        <v>82</v>
      </c>
      <c r="F7" s="38"/>
      <c r="G7" s="39"/>
      <c r="H7" s="39"/>
      <c r="I7" s="39"/>
      <c r="J7" s="40"/>
      <c r="K7" s="1"/>
    </row>
    <row r="8" spans="1:11" x14ac:dyDescent="0.25">
      <c r="B8" s="42" t="s">
        <v>0</v>
      </c>
      <c r="C8" s="42" t="s">
        <v>2</v>
      </c>
      <c r="D8" s="42" t="s">
        <v>1</v>
      </c>
      <c r="E8" s="13" t="s">
        <v>34</v>
      </c>
      <c r="F8" s="13" t="s">
        <v>3</v>
      </c>
      <c r="G8" s="13" t="s">
        <v>15</v>
      </c>
      <c r="H8" s="13" t="s">
        <v>19</v>
      </c>
      <c r="I8" s="13" t="s">
        <v>17</v>
      </c>
      <c r="J8" s="13" t="s">
        <v>4</v>
      </c>
      <c r="K8" s="35" t="s">
        <v>6</v>
      </c>
    </row>
    <row r="9" spans="1:11" x14ac:dyDescent="0.25">
      <c r="B9" s="42"/>
      <c r="C9" s="42"/>
      <c r="D9" s="42"/>
      <c r="E9" s="14" t="s">
        <v>35</v>
      </c>
      <c r="F9" s="15" t="s">
        <v>25</v>
      </c>
      <c r="G9" s="14" t="s">
        <v>16</v>
      </c>
      <c r="H9" s="14" t="s">
        <v>20</v>
      </c>
      <c r="I9" s="14" t="s">
        <v>18</v>
      </c>
      <c r="J9" s="14" t="s">
        <v>13</v>
      </c>
      <c r="K9" s="36"/>
    </row>
    <row r="10" spans="1:11" x14ac:dyDescent="0.25">
      <c r="A10">
        <v>1</v>
      </c>
      <c r="B10" s="2" t="s">
        <v>38</v>
      </c>
      <c r="C10" s="5" t="s">
        <v>5</v>
      </c>
      <c r="D10" s="5" t="s">
        <v>22</v>
      </c>
      <c r="E10" s="25" t="s">
        <v>37</v>
      </c>
      <c r="F10" s="18">
        <v>189192568</v>
      </c>
      <c r="G10" s="18">
        <v>32744862</v>
      </c>
      <c r="H10" s="18">
        <v>29106544</v>
      </c>
      <c r="I10" s="18">
        <f>+G10-H10</f>
        <v>3638318</v>
      </c>
      <c r="J10" s="18">
        <f>+F10-G10</f>
        <v>156447706</v>
      </c>
      <c r="K10" s="3" t="s">
        <v>84</v>
      </c>
    </row>
    <row r="11" spans="1:11" x14ac:dyDescent="0.25">
      <c r="A11">
        <f>SUM(A10+1)</f>
        <v>2</v>
      </c>
      <c r="B11" s="2"/>
      <c r="C11" s="5"/>
      <c r="D11" s="5"/>
      <c r="E11" s="25"/>
      <c r="F11" s="18"/>
      <c r="G11" s="18"/>
      <c r="H11" s="18"/>
      <c r="I11" s="18"/>
      <c r="J11" s="18"/>
      <c r="K11" s="3" t="s">
        <v>14</v>
      </c>
    </row>
    <row r="12" spans="1:11" ht="30" x14ac:dyDescent="0.25">
      <c r="A12">
        <f t="shared" ref="A12:A46" si="0">SUM(A11+1)</f>
        <v>3</v>
      </c>
      <c r="B12" s="2" t="s">
        <v>39</v>
      </c>
      <c r="C12" s="2" t="s">
        <v>5</v>
      </c>
      <c r="D12" s="5" t="s">
        <v>30</v>
      </c>
      <c r="E12" s="25" t="s">
        <v>40</v>
      </c>
      <c r="F12" s="18">
        <v>500000</v>
      </c>
      <c r="G12" s="18">
        <v>250000</v>
      </c>
      <c r="H12" s="18">
        <v>0</v>
      </c>
      <c r="I12" s="18">
        <f>+G12-H12</f>
        <v>250000</v>
      </c>
      <c r="J12" s="18">
        <f>+F12-G12</f>
        <v>250000</v>
      </c>
      <c r="K12" s="3" t="s">
        <v>79</v>
      </c>
    </row>
    <row r="13" spans="1:11" x14ac:dyDescent="0.25">
      <c r="A13">
        <f t="shared" si="0"/>
        <v>4</v>
      </c>
      <c r="B13" s="2"/>
      <c r="C13" s="5"/>
      <c r="D13" s="12"/>
      <c r="E13" s="26"/>
      <c r="F13" s="19"/>
      <c r="G13" s="19"/>
      <c r="H13" s="19"/>
      <c r="I13" s="19"/>
      <c r="J13" s="19"/>
      <c r="K13" s="3"/>
    </row>
    <row r="14" spans="1:11" x14ac:dyDescent="0.25">
      <c r="A14">
        <f t="shared" si="0"/>
        <v>5</v>
      </c>
      <c r="B14" s="2" t="s">
        <v>41</v>
      </c>
      <c r="C14" s="2" t="s">
        <v>5</v>
      </c>
      <c r="D14" s="5" t="s">
        <v>31</v>
      </c>
      <c r="E14" s="25" t="s">
        <v>42</v>
      </c>
      <c r="F14" s="18">
        <v>540545</v>
      </c>
      <c r="G14" s="18">
        <v>73659</v>
      </c>
      <c r="H14" s="18">
        <v>60704</v>
      </c>
      <c r="I14" s="18">
        <f>+G14-H14</f>
        <v>12955</v>
      </c>
      <c r="J14" s="18">
        <f>+F14-G14</f>
        <v>466886</v>
      </c>
      <c r="K14" s="3" t="s">
        <v>69</v>
      </c>
    </row>
    <row r="15" spans="1:11" x14ac:dyDescent="0.25">
      <c r="A15">
        <f t="shared" si="0"/>
        <v>6</v>
      </c>
      <c r="B15" s="2"/>
      <c r="C15" s="2"/>
      <c r="D15" s="5"/>
      <c r="E15" s="25"/>
      <c r="F15" s="18"/>
      <c r="G15" s="18"/>
      <c r="H15" s="18"/>
      <c r="I15" s="18"/>
      <c r="J15" s="18"/>
      <c r="K15" s="3"/>
    </row>
    <row r="16" spans="1:11" ht="30" x14ac:dyDescent="0.25">
      <c r="A16">
        <f t="shared" si="0"/>
        <v>7</v>
      </c>
      <c r="B16" s="2" t="s">
        <v>55</v>
      </c>
      <c r="C16" s="2" t="s">
        <v>5</v>
      </c>
      <c r="D16" s="5" t="s">
        <v>56</v>
      </c>
      <c r="E16" s="25" t="s">
        <v>57</v>
      </c>
      <c r="F16" s="18">
        <v>1500000</v>
      </c>
      <c r="G16" s="18">
        <v>0</v>
      </c>
      <c r="H16" s="18">
        <v>0</v>
      </c>
      <c r="I16" s="18">
        <f t="shared" ref="I16" si="1">+G16-H16</f>
        <v>0</v>
      </c>
      <c r="J16" s="18">
        <f>+F16-G16</f>
        <v>1500000</v>
      </c>
      <c r="K16" s="3" t="s">
        <v>80</v>
      </c>
    </row>
    <row r="17" spans="1:11" x14ac:dyDescent="0.25">
      <c r="A17">
        <f t="shared" si="0"/>
        <v>8</v>
      </c>
      <c r="B17" s="2"/>
      <c r="C17" s="2" t="s">
        <v>14</v>
      </c>
      <c r="D17" s="6" t="s">
        <v>14</v>
      </c>
      <c r="E17" s="26"/>
      <c r="F17" s="19" t="s">
        <v>14</v>
      </c>
      <c r="G17" s="19" t="s">
        <v>14</v>
      </c>
      <c r="H17" s="19" t="s">
        <v>14</v>
      </c>
      <c r="I17" s="18"/>
      <c r="J17" s="18"/>
      <c r="K17" s="5" t="s">
        <v>14</v>
      </c>
    </row>
    <row r="18" spans="1:11" ht="30" x14ac:dyDescent="0.25">
      <c r="A18">
        <f t="shared" si="0"/>
        <v>9</v>
      </c>
      <c r="B18" s="2" t="s">
        <v>61</v>
      </c>
      <c r="C18" s="2" t="s">
        <v>5</v>
      </c>
      <c r="D18" s="5" t="s">
        <v>62</v>
      </c>
      <c r="E18" s="25" t="s">
        <v>63</v>
      </c>
      <c r="F18" s="18">
        <v>885000</v>
      </c>
      <c r="G18" s="18">
        <v>0</v>
      </c>
      <c r="H18" s="18">
        <v>0</v>
      </c>
      <c r="I18" s="18">
        <f t="shared" ref="I18" si="2">+G18-H18</f>
        <v>0</v>
      </c>
      <c r="J18" s="18">
        <f>+F18-G18</f>
        <v>885000</v>
      </c>
      <c r="K18" s="3" t="s">
        <v>81</v>
      </c>
    </row>
    <row r="19" spans="1:11" x14ac:dyDescent="0.25">
      <c r="A19">
        <f t="shared" si="0"/>
        <v>10</v>
      </c>
      <c r="B19" s="2"/>
      <c r="C19" s="2" t="s">
        <v>14</v>
      </c>
      <c r="D19" s="6" t="s">
        <v>14</v>
      </c>
      <c r="E19" s="26"/>
      <c r="F19" s="19" t="s">
        <v>14</v>
      </c>
      <c r="G19" s="19" t="s">
        <v>14</v>
      </c>
      <c r="H19" s="19" t="s">
        <v>14</v>
      </c>
      <c r="I19" s="18"/>
      <c r="J19" s="18"/>
      <c r="K19" s="5" t="s">
        <v>14</v>
      </c>
    </row>
    <row r="20" spans="1:11" x14ac:dyDescent="0.25">
      <c r="A20">
        <f t="shared" si="0"/>
        <v>11</v>
      </c>
      <c r="B20" s="16" t="s">
        <v>32</v>
      </c>
      <c r="C20" s="16" t="s">
        <v>5</v>
      </c>
      <c r="D20" s="30" t="s">
        <v>70</v>
      </c>
      <c r="E20" s="30" t="s">
        <v>70</v>
      </c>
      <c r="F20" s="20">
        <f>SUM(F10:F19)</f>
        <v>192618113</v>
      </c>
      <c r="G20" s="20">
        <f t="shared" ref="G20:I20" si="3">SUM(G10:G19)</f>
        <v>33068521</v>
      </c>
      <c r="H20" s="20">
        <f t="shared" si="3"/>
        <v>29167248</v>
      </c>
      <c r="I20" s="20">
        <f t="shared" si="3"/>
        <v>3901273</v>
      </c>
      <c r="J20" s="20">
        <f>+F20-G20</f>
        <v>159549592</v>
      </c>
      <c r="K20" s="2" t="s">
        <v>14</v>
      </c>
    </row>
    <row r="21" spans="1:11" x14ac:dyDescent="0.25">
      <c r="A21">
        <f t="shared" si="0"/>
        <v>12</v>
      </c>
      <c r="B21" s="2"/>
      <c r="C21" s="2"/>
      <c r="D21" s="2"/>
      <c r="E21" s="27"/>
      <c r="F21" s="21"/>
      <c r="G21" s="21"/>
      <c r="H21" s="21"/>
      <c r="I21" s="21"/>
      <c r="J21" s="21"/>
      <c r="K21" s="2" t="s">
        <v>14</v>
      </c>
    </row>
    <row r="22" spans="1:11" x14ac:dyDescent="0.25">
      <c r="A22">
        <f t="shared" si="0"/>
        <v>13</v>
      </c>
      <c r="B22" s="2" t="s">
        <v>38</v>
      </c>
      <c r="C22" s="4" t="s">
        <v>9</v>
      </c>
      <c r="D22" s="5" t="s">
        <v>8</v>
      </c>
      <c r="E22" s="25" t="s">
        <v>64</v>
      </c>
      <c r="F22" s="18">
        <v>14381558</v>
      </c>
      <c r="G22" s="18">
        <v>3484130</v>
      </c>
      <c r="H22" s="18">
        <v>699643.68</v>
      </c>
      <c r="I22" s="18">
        <f>+G22-H22</f>
        <v>2784486.32</v>
      </c>
      <c r="J22" s="18">
        <f>+F22-G22</f>
        <v>10897428</v>
      </c>
      <c r="K22" s="2" t="s">
        <v>68</v>
      </c>
    </row>
    <row r="23" spans="1:11" x14ac:dyDescent="0.25">
      <c r="A23">
        <f t="shared" si="0"/>
        <v>14</v>
      </c>
      <c r="B23" s="2"/>
      <c r="C23" s="4"/>
      <c r="D23" s="5"/>
      <c r="E23" s="25"/>
      <c r="F23" s="18"/>
      <c r="G23" s="18"/>
      <c r="H23" s="18"/>
      <c r="I23" s="18"/>
      <c r="J23" s="18"/>
      <c r="K23" s="2"/>
    </row>
    <row r="24" spans="1:11" x14ac:dyDescent="0.25">
      <c r="A24">
        <f t="shared" si="0"/>
        <v>15</v>
      </c>
      <c r="B24" s="2" t="s">
        <v>52</v>
      </c>
      <c r="C24" s="4" t="s">
        <v>9</v>
      </c>
      <c r="D24" s="5" t="s">
        <v>54</v>
      </c>
      <c r="E24" s="25" t="s">
        <v>53</v>
      </c>
      <c r="F24" s="18">
        <v>50000</v>
      </c>
      <c r="G24" s="18">
        <v>6250</v>
      </c>
      <c r="H24" s="18">
        <v>0</v>
      </c>
      <c r="I24" s="18">
        <f>+G24-H24</f>
        <v>6250</v>
      </c>
      <c r="J24" s="18">
        <f>+F24-G24</f>
        <v>43750</v>
      </c>
      <c r="K24" s="2" t="s">
        <v>72</v>
      </c>
    </row>
    <row r="25" spans="1:11" x14ac:dyDescent="0.25">
      <c r="A25">
        <f t="shared" si="0"/>
        <v>16</v>
      </c>
      <c r="B25" s="2" t="s">
        <v>14</v>
      </c>
      <c r="C25" s="8" t="s">
        <v>14</v>
      </c>
      <c r="D25" s="5" t="s">
        <v>14</v>
      </c>
      <c r="E25" s="26"/>
      <c r="F25" s="19" t="s">
        <v>14</v>
      </c>
      <c r="G25" s="19" t="s">
        <v>14</v>
      </c>
      <c r="H25" s="19" t="s">
        <v>14</v>
      </c>
      <c r="I25" s="19" t="s">
        <v>14</v>
      </c>
      <c r="J25" s="19" t="s">
        <v>14</v>
      </c>
      <c r="K25" s="5" t="s">
        <v>14</v>
      </c>
    </row>
    <row r="26" spans="1:11" x14ac:dyDescent="0.25">
      <c r="A26">
        <f t="shared" si="0"/>
        <v>17</v>
      </c>
      <c r="B26" s="2" t="s">
        <v>58</v>
      </c>
      <c r="C26" s="4" t="s">
        <v>9</v>
      </c>
      <c r="D26" s="5" t="s">
        <v>59</v>
      </c>
      <c r="E26" s="25" t="s">
        <v>60</v>
      </c>
      <c r="F26" s="18">
        <v>393545</v>
      </c>
      <c r="G26" s="18">
        <v>81502</v>
      </c>
      <c r="H26" s="18">
        <v>0</v>
      </c>
      <c r="I26" s="18">
        <f>+G26-H26</f>
        <v>81502</v>
      </c>
      <c r="J26" s="18">
        <f>+F26-G26</f>
        <v>312043</v>
      </c>
      <c r="K26" s="2" t="s">
        <v>67</v>
      </c>
    </row>
    <row r="27" spans="1:11" x14ac:dyDescent="0.25">
      <c r="A27">
        <f t="shared" si="0"/>
        <v>18</v>
      </c>
      <c r="B27" s="2" t="s">
        <v>14</v>
      </c>
      <c r="C27" s="8" t="s">
        <v>14</v>
      </c>
      <c r="D27" s="5" t="s">
        <v>14</v>
      </c>
      <c r="E27" s="26"/>
      <c r="F27" s="19" t="s">
        <v>14</v>
      </c>
      <c r="G27" s="19" t="s">
        <v>14</v>
      </c>
      <c r="H27" s="19" t="s">
        <v>14</v>
      </c>
      <c r="I27" s="19" t="s">
        <v>14</v>
      </c>
      <c r="J27" s="19" t="s">
        <v>14</v>
      </c>
      <c r="K27" s="5" t="s">
        <v>14</v>
      </c>
    </row>
    <row r="28" spans="1:11" x14ac:dyDescent="0.25">
      <c r="A28">
        <f t="shared" si="0"/>
        <v>19</v>
      </c>
      <c r="B28" s="16" t="s">
        <v>32</v>
      </c>
      <c r="C28" s="17" t="s">
        <v>12</v>
      </c>
      <c r="D28" s="30" t="s">
        <v>70</v>
      </c>
      <c r="E28" s="30" t="s">
        <v>70</v>
      </c>
      <c r="F28" s="20">
        <f>SUM(F22:F27)</f>
        <v>14825103</v>
      </c>
      <c r="G28" s="20">
        <f>SUM(G22:G27)</f>
        <v>3571882</v>
      </c>
      <c r="H28" s="20">
        <f>SUM(H22:H27)</f>
        <v>699643.68</v>
      </c>
      <c r="I28" s="20">
        <f>SUM(I22:I27)</f>
        <v>2872238.32</v>
      </c>
      <c r="J28" s="20">
        <f>+F28-G28</f>
        <v>11253221</v>
      </c>
      <c r="K28" s="2"/>
    </row>
    <row r="29" spans="1:11" x14ac:dyDescent="0.25">
      <c r="A29">
        <f t="shared" si="0"/>
        <v>20</v>
      </c>
      <c r="B29" s="2"/>
      <c r="C29" s="4"/>
      <c r="D29" s="2"/>
      <c r="E29" s="27"/>
      <c r="F29" s="21"/>
      <c r="G29" s="21"/>
      <c r="H29" s="21"/>
      <c r="I29" s="21"/>
      <c r="J29" s="21"/>
      <c r="K29" s="2"/>
    </row>
    <row r="30" spans="1:11" x14ac:dyDescent="0.25">
      <c r="A30">
        <f t="shared" si="0"/>
        <v>21</v>
      </c>
      <c r="B30" s="2" t="s">
        <v>38</v>
      </c>
      <c r="C30" s="5" t="s">
        <v>33</v>
      </c>
      <c r="D30" s="5" t="s">
        <v>8</v>
      </c>
      <c r="E30" s="25" t="s">
        <v>47</v>
      </c>
      <c r="F30" s="18">
        <v>891575</v>
      </c>
      <c r="G30" s="18">
        <v>148596</v>
      </c>
      <c r="H30" s="18">
        <v>125736</v>
      </c>
      <c r="I30" s="18">
        <f>+G30-H30</f>
        <v>22860</v>
      </c>
      <c r="J30" s="18">
        <f>+F30-G30</f>
        <v>742979</v>
      </c>
      <c r="K30" s="3" t="s">
        <v>73</v>
      </c>
    </row>
    <row r="31" spans="1:11" x14ac:dyDescent="0.25">
      <c r="A31">
        <f t="shared" si="0"/>
        <v>22</v>
      </c>
      <c r="B31" s="2"/>
      <c r="C31" s="5"/>
      <c r="D31" s="5"/>
      <c r="E31" s="25"/>
      <c r="F31" s="18"/>
      <c r="G31" s="18"/>
      <c r="H31" s="18"/>
      <c r="I31" s="18"/>
      <c r="J31" s="18"/>
      <c r="K31" s="3"/>
    </row>
    <row r="32" spans="1:11" x14ac:dyDescent="0.25">
      <c r="A32">
        <f t="shared" si="0"/>
        <v>23</v>
      </c>
      <c r="B32" s="16" t="s">
        <v>32</v>
      </c>
      <c r="C32" s="16" t="s">
        <v>33</v>
      </c>
      <c r="D32" s="30" t="s">
        <v>70</v>
      </c>
      <c r="E32" s="30" t="s">
        <v>70</v>
      </c>
      <c r="F32" s="22">
        <f>+F30</f>
        <v>891575</v>
      </c>
      <c r="G32" s="22">
        <f t="shared" ref="G32:I32" si="4">+G30</f>
        <v>148596</v>
      </c>
      <c r="H32" s="22">
        <f t="shared" si="4"/>
        <v>125736</v>
      </c>
      <c r="I32" s="22">
        <f t="shared" si="4"/>
        <v>22860</v>
      </c>
      <c r="J32" s="22">
        <f>+F32-G32</f>
        <v>742979</v>
      </c>
      <c r="K32" s="2" t="s">
        <v>14</v>
      </c>
    </row>
    <row r="33" spans="1:11" x14ac:dyDescent="0.25">
      <c r="A33">
        <f t="shared" si="0"/>
        <v>24</v>
      </c>
      <c r="B33" s="2"/>
      <c r="C33" s="2"/>
      <c r="D33" s="2"/>
      <c r="E33" s="28"/>
      <c r="F33" s="23"/>
      <c r="G33" s="23"/>
      <c r="H33" s="23"/>
      <c r="I33" s="23"/>
      <c r="J33" s="23"/>
      <c r="K33" s="2"/>
    </row>
    <row r="34" spans="1:11" x14ac:dyDescent="0.25">
      <c r="A34">
        <f t="shared" si="0"/>
        <v>25</v>
      </c>
      <c r="B34" s="2" t="s">
        <v>45</v>
      </c>
      <c r="C34" s="2" t="s">
        <v>7</v>
      </c>
      <c r="D34" s="2" t="s">
        <v>8</v>
      </c>
      <c r="E34" s="27" t="s">
        <v>46</v>
      </c>
      <c r="F34" s="21">
        <v>891754</v>
      </c>
      <c r="G34" s="21">
        <v>168409</v>
      </c>
      <c r="H34" s="18">
        <v>0</v>
      </c>
      <c r="I34" s="18">
        <f>+G34-H34</f>
        <v>168409</v>
      </c>
      <c r="J34" s="18">
        <f>+F34-G34</f>
        <v>723345</v>
      </c>
      <c r="K34" s="2" t="s">
        <v>74</v>
      </c>
    </row>
    <row r="35" spans="1:11" x14ac:dyDescent="0.25">
      <c r="A35">
        <f t="shared" si="0"/>
        <v>26</v>
      </c>
      <c r="B35" s="2"/>
      <c r="C35" s="2"/>
      <c r="D35" s="2"/>
      <c r="E35" s="27"/>
      <c r="F35" s="21"/>
      <c r="G35" s="21"/>
      <c r="H35" s="18"/>
      <c r="I35" s="18"/>
      <c r="J35" s="18"/>
      <c r="K35" s="2"/>
    </row>
    <row r="36" spans="1:11" x14ac:dyDescent="0.25">
      <c r="A36">
        <f t="shared" si="0"/>
        <v>27</v>
      </c>
      <c r="B36" s="2" t="s">
        <v>49</v>
      </c>
      <c r="C36" s="2" t="s">
        <v>7</v>
      </c>
      <c r="D36" s="2" t="s">
        <v>10</v>
      </c>
      <c r="E36" s="27" t="s">
        <v>48</v>
      </c>
      <c r="F36" s="21">
        <v>607263</v>
      </c>
      <c r="G36" s="21">
        <v>105089</v>
      </c>
      <c r="H36" s="18">
        <v>0</v>
      </c>
      <c r="I36" s="18">
        <f t="shared" ref="I36:I38" si="5">+G36-H36</f>
        <v>105089</v>
      </c>
      <c r="J36" s="18">
        <f>+F36-G36</f>
        <v>502174</v>
      </c>
      <c r="K36" s="3" t="s">
        <v>75</v>
      </c>
    </row>
    <row r="37" spans="1:11" x14ac:dyDescent="0.25">
      <c r="A37">
        <f t="shared" si="0"/>
        <v>28</v>
      </c>
      <c r="B37" s="2"/>
      <c r="C37" s="2"/>
      <c r="D37" s="2"/>
      <c r="E37" s="27"/>
      <c r="F37" s="21"/>
      <c r="G37" s="21"/>
      <c r="H37" s="18"/>
      <c r="I37" s="18"/>
      <c r="J37" s="18"/>
      <c r="K37" s="2"/>
    </row>
    <row r="38" spans="1:11" x14ac:dyDescent="0.25">
      <c r="A38">
        <f t="shared" si="0"/>
        <v>29</v>
      </c>
      <c r="B38" s="2" t="s">
        <v>50</v>
      </c>
      <c r="C38" s="5" t="s">
        <v>7</v>
      </c>
      <c r="D38" s="6" t="s">
        <v>11</v>
      </c>
      <c r="E38" s="27" t="s">
        <v>51</v>
      </c>
      <c r="F38" s="21">
        <v>277589</v>
      </c>
      <c r="G38" s="21">
        <v>24974</v>
      </c>
      <c r="H38" s="18">
        <v>0</v>
      </c>
      <c r="I38" s="18">
        <f t="shared" si="5"/>
        <v>24974</v>
      </c>
      <c r="J38" s="18">
        <f>+F38-G38</f>
        <v>252615</v>
      </c>
      <c r="K38" s="3" t="s">
        <v>76</v>
      </c>
    </row>
    <row r="39" spans="1:11" x14ac:dyDescent="0.25">
      <c r="A39">
        <f t="shared" si="0"/>
        <v>30</v>
      </c>
      <c r="B39" s="2"/>
      <c r="C39" s="5"/>
      <c r="D39" s="6"/>
      <c r="E39" s="27"/>
      <c r="F39" s="21"/>
      <c r="G39" s="21"/>
      <c r="H39" s="18"/>
      <c r="I39" s="18"/>
      <c r="J39" s="18"/>
      <c r="K39" s="2"/>
    </row>
    <row r="40" spans="1:11" x14ac:dyDescent="0.25">
      <c r="A40">
        <f t="shared" si="0"/>
        <v>31</v>
      </c>
      <c r="B40" s="16" t="s">
        <v>32</v>
      </c>
      <c r="C40" s="16" t="s">
        <v>7</v>
      </c>
      <c r="D40" s="30" t="s">
        <v>70</v>
      </c>
      <c r="E40" s="30" t="s">
        <v>70</v>
      </c>
      <c r="F40" s="22">
        <f>SUM(F34:F39)</f>
        <v>1776606</v>
      </c>
      <c r="G40" s="22">
        <f t="shared" ref="G40:I40" si="6">SUM(G34:G39)</f>
        <v>298472</v>
      </c>
      <c r="H40" s="22">
        <f t="shared" si="6"/>
        <v>0</v>
      </c>
      <c r="I40" s="22">
        <f t="shared" si="6"/>
        <v>298472</v>
      </c>
      <c r="J40" s="22">
        <f>+F40-G40</f>
        <v>1478134</v>
      </c>
      <c r="K40" s="2" t="s">
        <v>14</v>
      </c>
    </row>
    <row r="41" spans="1:11" x14ac:dyDescent="0.25">
      <c r="A41">
        <f t="shared" si="0"/>
        <v>32</v>
      </c>
      <c r="B41" s="2"/>
      <c r="C41" s="4"/>
      <c r="D41" s="2"/>
      <c r="E41" s="27"/>
      <c r="F41" s="21"/>
      <c r="G41" s="21"/>
      <c r="H41" s="21"/>
      <c r="I41" s="21"/>
      <c r="J41" s="21"/>
      <c r="K41" s="2"/>
    </row>
    <row r="42" spans="1:11" ht="30" x14ac:dyDescent="0.25">
      <c r="A42">
        <f t="shared" si="0"/>
        <v>33</v>
      </c>
      <c r="B42" s="2" t="s">
        <v>43</v>
      </c>
      <c r="C42" s="5" t="s">
        <v>26</v>
      </c>
      <c r="D42" s="5" t="s">
        <v>27</v>
      </c>
      <c r="E42" s="25" t="s">
        <v>44</v>
      </c>
      <c r="F42" s="18">
        <v>558692</v>
      </c>
      <c r="G42" s="18">
        <v>139673</v>
      </c>
      <c r="H42" s="18">
        <v>0</v>
      </c>
      <c r="I42" s="18">
        <f>+G42-H42</f>
        <v>139673</v>
      </c>
      <c r="J42" s="18">
        <f>+F42-G42</f>
        <v>419019</v>
      </c>
      <c r="K42" s="3" t="s">
        <v>85</v>
      </c>
    </row>
    <row r="43" spans="1:11" x14ac:dyDescent="0.25">
      <c r="A43">
        <f t="shared" si="0"/>
        <v>34</v>
      </c>
      <c r="B43" s="2"/>
      <c r="C43" s="5"/>
      <c r="D43" s="5"/>
      <c r="E43" s="25"/>
      <c r="F43" s="18"/>
      <c r="G43" s="18"/>
      <c r="H43" s="18"/>
      <c r="I43" s="18"/>
      <c r="J43" s="18"/>
      <c r="K43" s="3"/>
    </row>
    <row r="44" spans="1:11" x14ac:dyDescent="0.25">
      <c r="A44">
        <f t="shared" si="0"/>
        <v>35</v>
      </c>
      <c r="B44" s="16" t="s">
        <v>32</v>
      </c>
      <c r="C44" s="16" t="s">
        <v>26</v>
      </c>
      <c r="D44" s="30" t="s">
        <v>70</v>
      </c>
      <c r="E44" s="30" t="s">
        <v>70</v>
      </c>
      <c r="F44" s="22">
        <f>+F42</f>
        <v>558692</v>
      </c>
      <c r="G44" s="22">
        <f>+G42</f>
        <v>139673</v>
      </c>
      <c r="H44" s="22">
        <f t="shared" ref="H44:I44" si="7">+H42</f>
        <v>0</v>
      </c>
      <c r="I44" s="22">
        <f t="shared" si="7"/>
        <v>139673</v>
      </c>
      <c r="J44" s="22">
        <f>+F44-G44</f>
        <v>419019</v>
      </c>
      <c r="K44" s="2" t="s">
        <v>14</v>
      </c>
    </row>
    <row r="45" spans="1:11" x14ac:dyDescent="0.25">
      <c r="A45">
        <f t="shared" si="0"/>
        <v>36</v>
      </c>
      <c r="B45" s="2"/>
      <c r="C45" s="5"/>
      <c r="D45" s="5"/>
      <c r="E45" s="25"/>
      <c r="F45" s="18"/>
      <c r="G45" s="18"/>
      <c r="H45" s="18"/>
      <c r="I45" s="18"/>
      <c r="J45" s="18"/>
      <c r="K45" s="3"/>
    </row>
    <row r="46" spans="1:11" x14ac:dyDescent="0.25">
      <c r="A46">
        <f t="shared" si="0"/>
        <v>37</v>
      </c>
      <c r="B46" s="16" t="s">
        <v>28</v>
      </c>
      <c r="C46" s="16" t="s">
        <v>29</v>
      </c>
      <c r="D46" s="30" t="s">
        <v>70</v>
      </c>
      <c r="E46" s="30" t="s">
        <v>70</v>
      </c>
      <c r="F46" s="20">
        <f>+F44+F40+F32+F28+F20</f>
        <v>210670089</v>
      </c>
      <c r="G46" s="20">
        <f>+G44+G40+G32+G28+G20</f>
        <v>37227144</v>
      </c>
      <c r="H46" s="20">
        <f>+H44+H40+H32+H28+H20</f>
        <v>29992627.68</v>
      </c>
      <c r="I46" s="20">
        <f>+I44+I40+I32+I28+I20</f>
        <v>7234516.3200000003</v>
      </c>
      <c r="J46" s="20">
        <f>+F46-G46</f>
        <v>173442945</v>
      </c>
    </row>
    <row r="47" spans="1:11" x14ac:dyDescent="0.25">
      <c r="A47" t="s">
        <v>14</v>
      </c>
    </row>
    <row r="48" spans="1:11" x14ac:dyDescent="0.25">
      <c r="A48" t="s">
        <v>14</v>
      </c>
    </row>
    <row r="49" spans="1:10" x14ac:dyDescent="0.25">
      <c r="A49" t="s">
        <v>14</v>
      </c>
      <c r="B49" s="16" t="s">
        <v>21</v>
      </c>
    </row>
    <row r="50" spans="1:10" x14ac:dyDescent="0.25">
      <c r="A50" t="s">
        <v>14</v>
      </c>
      <c r="B50" s="41" t="s">
        <v>83</v>
      </c>
      <c r="C50" s="41"/>
      <c r="D50" s="41"/>
      <c r="E50" s="41"/>
      <c r="F50" s="41"/>
      <c r="G50" s="41"/>
      <c r="H50" s="41"/>
      <c r="I50" s="41"/>
      <c r="J50" s="41"/>
    </row>
    <row r="51" spans="1:10" x14ac:dyDescent="0.25">
      <c r="B51" t="s">
        <v>66</v>
      </c>
      <c r="C51" s="11"/>
      <c r="D51" s="11"/>
      <c r="E51" s="29"/>
      <c r="F51" s="11"/>
      <c r="G51" s="11"/>
      <c r="H51" s="11"/>
      <c r="I51" s="11"/>
      <c r="J51" s="11"/>
    </row>
    <row r="52" spans="1:10" x14ac:dyDescent="0.25">
      <c r="A52" t="s">
        <v>14</v>
      </c>
      <c r="B52" t="s">
        <v>14</v>
      </c>
    </row>
    <row r="53" spans="1:10" x14ac:dyDescent="0.25">
      <c r="B53" t="s">
        <v>14</v>
      </c>
    </row>
  </sheetData>
  <mergeCells count="6">
    <mergeCell ref="K8:K9"/>
    <mergeCell ref="B50:J50"/>
    <mergeCell ref="E7:J7"/>
    <mergeCell ref="B8:B9"/>
    <mergeCell ref="C8:C9"/>
    <mergeCell ref="D8:D9"/>
  </mergeCells>
  <printOptions horizontalCentered="1"/>
  <pageMargins left="0.31496062992125984" right="0.31496062992125984" top="0.51181102362204722" bottom="0.27559055118110237" header="0.31496062992125984" footer="0.31496062992125984"/>
  <pageSetup paperSize="5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F503B7-18A3-4544-A483-0AF1B72EE691}">
  <sheetPr>
    <pageSetUpPr fitToPage="1"/>
  </sheetPr>
  <dimension ref="A1:K53"/>
  <sheetViews>
    <sheetView topLeftCell="B1" workbookViewId="0">
      <selection activeCell="K50" sqref="K50"/>
    </sheetView>
  </sheetViews>
  <sheetFormatPr defaultRowHeight="15" x14ac:dyDescent="0.25"/>
  <cols>
    <col min="1" max="1" width="5" customWidth="1"/>
    <col min="2" max="2" width="30" customWidth="1"/>
    <col min="3" max="3" width="34.28515625" customWidth="1"/>
    <col min="4" max="4" width="37.42578125" customWidth="1"/>
    <col min="5" max="5" width="17.5703125" style="24" customWidth="1"/>
    <col min="6" max="7" width="17.5703125" customWidth="1"/>
    <col min="8" max="10" width="15.85546875" customWidth="1"/>
    <col min="11" max="11" width="52.7109375" customWidth="1"/>
  </cols>
  <sheetData>
    <row r="1" spans="1:11" ht="18.75" x14ac:dyDescent="0.3">
      <c r="B1" s="7" t="s">
        <v>23</v>
      </c>
    </row>
    <row r="2" spans="1:11" ht="18.75" x14ac:dyDescent="0.3">
      <c r="B2" s="7" t="s">
        <v>24</v>
      </c>
    </row>
    <row r="3" spans="1:11" ht="18.75" x14ac:dyDescent="0.3">
      <c r="B3" s="7" t="s">
        <v>36</v>
      </c>
    </row>
    <row r="4" spans="1:11" ht="18.75" x14ac:dyDescent="0.3">
      <c r="B4" s="7"/>
    </row>
    <row r="5" spans="1:11" x14ac:dyDescent="0.25">
      <c r="B5" s="1" t="s">
        <v>14</v>
      </c>
    </row>
    <row r="6" spans="1:11" x14ac:dyDescent="0.25">
      <c r="B6" s="1"/>
      <c r="D6" t="s">
        <v>14</v>
      </c>
    </row>
    <row r="7" spans="1:11" x14ac:dyDescent="0.25">
      <c r="B7" s="1"/>
      <c r="C7" s="1"/>
      <c r="D7" s="1"/>
      <c r="E7" s="37" t="s">
        <v>86</v>
      </c>
      <c r="F7" s="38"/>
      <c r="G7" s="39"/>
      <c r="H7" s="39"/>
      <c r="I7" s="39"/>
      <c r="J7" s="40"/>
      <c r="K7" s="1"/>
    </row>
    <row r="8" spans="1:11" x14ac:dyDescent="0.25">
      <c r="B8" s="42" t="s">
        <v>0</v>
      </c>
      <c r="C8" s="42" t="s">
        <v>2</v>
      </c>
      <c r="D8" s="42" t="s">
        <v>1</v>
      </c>
      <c r="E8" s="13" t="s">
        <v>34</v>
      </c>
      <c r="F8" s="13" t="s">
        <v>3</v>
      </c>
      <c r="G8" s="13" t="s">
        <v>15</v>
      </c>
      <c r="H8" s="13" t="s">
        <v>19</v>
      </c>
      <c r="I8" s="13" t="s">
        <v>17</v>
      </c>
      <c r="J8" s="13" t="s">
        <v>4</v>
      </c>
      <c r="K8" s="35" t="s">
        <v>6</v>
      </c>
    </row>
    <row r="9" spans="1:11" x14ac:dyDescent="0.25">
      <c r="B9" s="42"/>
      <c r="C9" s="42"/>
      <c r="D9" s="42"/>
      <c r="E9" s="14" t="s">
        <v>35</v>
      </c>
      <c r="F9" s="15" t="s">
        <v>25</v>
      </c>
      <c r="G9" s="14" t="s">
        <v>16</v>
      </c>
      <c r="H9" s="14" t="s">
        <v>20</v>
      </c>
      <c r="I9" s="14" t="s">
        <v>18</v>
      </c>
      <c r="J9" s="14" t="s">
        <v>13</v>
      </c>
      <c r="K9" s="36"/>
    </row>
    <row r="10" spans="1:11" x14ac:dyDescent="0.25">
      <c r="A10">
        <v>1</v>
      </c>
      <c r="B10" s="2" t="s">
        <v>38</v>
      </c>
      <c r="C10" s="5" t="s">
        <v>5</v>
      </c>
      <c r="D10" s="5" t="s">
        <v>22</v>
      </c>
      <c r="E10" s="25" t="s">
        <v>37</v>
      </c>
      <c r="F10" s="18">
        <v>189192568</v>
      </c>
      <c r="G10" s="18">
        <v>47298134</v>
      </c>
      <c r="H10" s="18">
        <v>43659816</v>
      </c>
      <c r="I10" s="18">
        <f>+G10-H10</f>
        <v>3638318</v>
      </c>
      <c r="J10" s="18">
        <f>+F10-G10</f>
        <v>141894434</v>
      </c>
      <c r="K10" s="3" t="s">
        <v>84</v>
      </c>
    </row>
    <row r="11" spans="1:11" x14ac:dyDescent="0.25">
      <c r="A11">
        <f>SUM(A10+1)</f>
        <v>2</v>
      </c>
      <c r="B11" s="2"/>
      <c r="C11" s="5"/>
      <c r="D11" s="5"/>
      <c r="E11" s="25"/>
      <c r="F11" s="18"/>
      <c r="G11" s="18"/>
      <c r="H11" s="18"/>
      <c r="I11" s="18"/>
      <c r="J11" s="18"/>
      <c r="K11" s="3" t="s">
        <v>14</v>
      </c>
    </row>
    <row r="12" spans="1:11" ht="30" x14ac:dyDescent="0.25">
      <c r="A12">
        <f t="shared" ref="A12:A46" si="0">SUM(A11+1)</f>
        <v>3</v>
      </c>
      <c r="B12" s="2" t="s">
        <v>39</v>
      </c>
      <c r="C12" s="2" t="s">
        <v>5</v>
      </c>
      <c r="D12" s="5" t="s">
        <v>30</v>
      </c>
      <c r="E12" s="25" t="s">
        <v>40</v>
      </c>
      <c r="F12" s="18">
        <v>500000</v>
      </c>
      <c r="G12" s="18">
        <v>250000</v>
      </c>
      <c r="H12" s="18">
        <v>0</v>
      </c>
      <c r="I12" s="18">
        <f>+G12-H12</f>
        <v>250000</v>
      </c>
      <c r="J12" s="18">
        <f>+F12-G12</f>
        <v>250000</v>
      </c>
      <c r="K12" s="3" t="s">
        <v>79</v>
      </c>
    </row>
    <row r="13" spans="1:11" x14ac:dyDescent="0.25">
      <c r="A13">
        <f t="shared" si="0"/>
        <v>4</v>
      </c>
      <c r="B13" s="2"/>
      <c r="C13" s="5"/>
      <c r="D13" s="12"/>
      <c r="E13" s="26"/>
      <c r="F13" s="19"/>
      <c r="G13" s="19"/>
      <c r="H13" s="19"/>
      <c r="I13" s="19"/>
      <c r="J13" s="19"/>
      <c r="K13" s="3"/>
    </row>
    <row r="14" spans="1:11" x14ac:dyDescent="0.25">
      <c r="A14">
        <f t="shared" si="0"/>
        <v>5</v>
      </c>
      <c r="B14" s="2" t="s">
        <v>41</v>
      </c>
      <c r="C14" s="2" t="s">
        <v>5</v>
      </c>
      <c r="D14" s="5" t="s">
        <v>31</v>
      </c>
      <c r="E14" s="25" t="s">
        <v>42</v>
      </c>
      <c r="F14" s="18">
        <v>540545</v>
      </c>
      <c r="G14" s="18">
        <v>143887</v>
      </c>
      <c r="H14" s="18">
        <v>102284</v>
      </c>
      <c r="I14" s="18">
        <f>+G14-H14</f>
        <v>41603</v>
      </c>
      <c r="J14" s="18">
        <f>+F14-G14</f>
        <v>396658</v>
      </c>
      <c r="K14" s="3" t="s">
        <v>69</v>
      </c>
    </row>
    <row r="15" spans="1:11" x14ac:dyDescent="0.25">
      <c r="A15">
        <f t="shared" si="0"/>
        <v>6</v>
      </c>
      <c r="B15" s="2"/>
      <c r="C15" s="2"/>
      <c r="D15" s="5"/>
      <c r="E15" s="25"/>
      <c r="F15" s="18"/>
      <c r="G15" s="18"/>
      <c r="H15" s="18"/>
      <c r="I15" s="18"/>
      <c r="J15" s="18"/>
      <c r="K15" s="3"/>
    </row>
    <row r="16" spans="1:11" ht="30" x14ac:dyDescent="0.25">
      <c r="A16">
        <f t="shared" si="0"/>
        <v>7</v>
      </c>
      <c r="B16" s="2" t="s">
        <v>55</v>
      </c>
      <c r="C16" s="2" t="s">
        <v>5</v>
      </c>
      <c r="D16" s="5" t="s">
        <v>56</v>
      </c>
      <c r="E16" s="25" t="s">
        <v>57</v>
      </c>
      <c r="F16" s="18">
        <v>1500000</v>
      </c>
      <c r="G16" s="18">
        <v>750000</v>
      </c>
      <c r="H16" s="18">
        <v>0</v>
      </c>
      <c r="I16" s="18">
        <f t="shared" ref="I16" si="1">+G16-H16</f>
        <v>750000</v>
      </c>
      <c r="J16" s="18">
        <f>+F16-G16</f>
        <v>750000</v>
      </c>
      <c r="K16" s="3" t="s">
        <v>80</v>
      </c>
    </row>
    <row r="17" spans="1:11" x14ac:dyDescent="0.25">
      <c r="A17">
        <f t="shared" si="0"/>
        <v>8</v>
      </c>
      <c r="B17" s="2"/>
      <c r="C17" s="2" t="s">
        <v>14</v>
      </c>
      <c r="D17" s="6" t="s">
        <v>14</v>
      </c>
      <c r="E17" s="26"/>
      <c r="F17" s="19" t="s">
        <v>14</v>
      </c>
      <c r="G17" s="19" t="s">
        <v>14</v>
      </c>
      <c r="H17" s="19" t="s">
        <v>14</v>
      </c>
      <c r="I17" s="18"/>
      <c r="J17" s="18"/>
      <c r="K17" s="5" t="s">
        <v>14</v>
      </c>
    </row>
    <row r="18" spans="1:11" ht="30" x14ac:dyDescent="0.25">
      <c r="A18">
        <f t="shared" si="0"/>
        <v>9</v>
      </c>
      <c r="B18" s="2" t="s">
        <v>61</v>
      </c>
      <c r="C18" s="2" t="s">
        <v>5</v>
      </c>
      <c r="D18" s="5" t="s">
        <v>62</v>
      </c>
      <c r="E18" s="25" t="s">
        <v>63</v>
      </c>
      <c r="F18" s="18">
        <v>885000</v>
      </c>
      <c r="G18" s="18">
        <v>221250</v>
      </c>
      <c r="H18" s="18">
        <v>0</v>
      </c>
      <c r="I18" s="18">
        <f t="shared" ref="I18" si="2">+G18-H18</f>
        <v>221250</v>
      </c>
      <c r="J18" s="18">
        <f>+F18-G18</f>
        <v>663750</v>
      </c>
      <c r="K18" s="3" t="s">
        <v>81</v>
      </c>
    </row>
    <row r="19" spans="1:11" x14ac:dyDescent="0.25">
      <c r="A19">
        <f t="shared" si="0"/>
        <v>10</v>
      </c>
      <c r="B19" s="2"/>
      <c r="C19" s="2" t="s">
        <v>14</v>
      </c>
      <c r="D19" s="6" t="s">
        <v>14</v>
      </c>
      <c r="E19" s="26"/>
      <c r="F19" s="19" t="s">
        <v>14</v>
      </c>
      <c r="G19" s="19" t="s">
        <v>14</v>
      </c>
      <c r="H19" s="19" t="s">
        <v>14</v>
      </c>
      <c r="I19" s="18"/>
      <c r="J19" s="18"/>
      <c r="K19" s="5" t="s">
        <v>14</v>
      </c>
    </row>
    <row r="20" spans="1:11" x14ac:dyDescent="0.25">
      <c r="A20">
        <f t="shared" si="0"/>
        <v>11</v>
      </c>
      <c r="B20" s="16" t="s">
        <v>32</v>
      </c>
      <c r="C20" s="16" t="s">
        <v>5</v>
      </c>
      <c r="D20" s="30" t="s">
        <v>70</v>
      </c>
      <c r="E20" s="30" t="s">
        <v>70</v>
      </c>
      <c r="F20" s="20">
        <f>SUM(F10:F19)</f>
        <v>192618113</v>
      </c>
      <c r="G20" s="20">
        <f t="shared" ref="G20:I20" si="3">SUM(G10:G19)</f>
        <v>48663271</v>
      </c>
      <c r="H20" s="20">
        <f t="shared" si="3"/>
        <v>43762100</v>
      </c>
      <c r="I20" s="20">
        <f t="shared" si="3"/>
        <v>4901171</v>
      </c>
      <c r="J20" s="20">
        <f>+F20-G20</f>
        <v>143954842</v>
      </c>
      <c r="K20" s="2" t="s">
        <v>14</v>
      </c>
    </row>
    <row r="21" spans="1:11" x14ac:dyDescent="0.25">
      <c r="A21">
        <f t="shared" si="0"/>
        <v>12</v>
      </c>
      <c r="B21" s="2"/>
      <c r="C21" s="2"/>
      <c r="D21" s="2"/>
      <c r="E21" s="27"/>
      <c r="F21" s="21"/>
      <c r="G21" s="21"/>
      <c r="H21" s="21"/>
      <c r="I21" s="21"/>
      <c r="J21" s="21"/>
      <c r="K21" s="2" t="s">
        <v>14</v>
      </c>
    </row>
    <row r="22" spans="1:11" x14ac:dyDescent="0.25">
      <c r="A22">
        <f t="shared" si="0"/>
        <v>13</v>
      </c>
      <c r="B22" s="2" t="s">
        <v>38</v>
      </c>
      <c r="C22" s="4" t="s">
        <v>9</v>
      </c>
      <c r="D22" s="5" t="s">
        <v>8</v>
      </c>
      <c r="E22" s="25" t="s">
        <v>64</v>
      </c>
      <c r="F22" s="18">
        <v>14381558</v>
      </c>
      <c r="G22" s="18">
        <v>4876373</v>
      </c>
      <c r="H22" s="18">
        <v>699643.68</v>
      </c>
      <c r="I22" s="18">
        <f>+G22-H22</f>
        <v>4176729.32</v>
      </c>
      <c r="J22" s="18">
        <f>+F22-G22</f>
        <v>9505185</v>
      </c>
      <c r="K22" s="2" t="s">
        <v>68</v>
      </c>
    </row>
    <row r="23" spans="1:11" x14ac:dyDescent="0.25">
      <c r="A23">
        <f t="shared" si="0"/>
        <v>14</v>
      </c>
      <c r="B23" s="2"/>
      <c r="C23" s="4"/>
      <c r="D23" s="5"/>
      <c r="E23" s="25"/>
      <c r="F23" s="18"/>
      <c r="G23" s="18"/>
      <c r="H23" s="18"/>
      <c r="I23" s="18"/>
      <c r="J23" s="18"/>
      <c r="K23" s="2"/>
    </row>
    <row r="24" spans="1:11" x14ac:dyDescent="0.25">
      <c r="A24">
        <f t="shared" si="0"/>
        <v>15</v>
      </c>
      <c r="B24" s="2" t="s">
        <v>52</v>
      </c>
      <c r="C24" s="4" t="s">
        <v>9</v>
      </c>
      <c r="D24" s="5" t="s">
        <v>54</v>
      </c>
      <c r="E24" s="25" t="s">
        <v>53</v>
      </c>
      <c r="F24" s="18">
        <v>50000</v>
      </c>
      <c r="G24" s="18">
        <v>12500</v>
      </c>
      <c r="H24" s="18">
        <v>0</v>
      </c>
      <c r="I24" s="18">
        <f>+G24-H24</f>
        <v>12500</v>
      </c>
      <c r="J24" s="18">
        <f>+F24-G24</f>
        <v>37500</v>
      </c>
      <c r="K24" s="2" t="s">
        <v>72</v>
      </c>
    </row>
    <row r="25" spans="1:11" x14ac:dyDescent="0.25">
      <c r="A25">
        <f t="shared" si="0"/>
        <v>16</v>
      </c>
      <c r="B25" s="2" t="s">
        <v>14</v>
      </c>
      <c r="C25" s="8" t="s">
        <v>14</v>
      </c>
      <c r="D25" s="5" t="s">
        <v>14</v>
      </c>
      <c r="E25" s="26"/>
      <c r="F25" s="19" t="s">
        <v>14</v>
      </c>
      <c r="G25" s="19" t="s">
        <v>14</v>
      </c>
      <c r="H25" s="19" t="s">
        <v>14</v>
      </c>
      <c r="I25" s="19" t="s">
        <v>14</v>
      </c>
      <c r="J25" s="19" t="s">
        <v>14</v>
      </c>
      <c r="K25" s="5" t="s">
        <v>14</v>
      </c>
    </row>
    <row r="26" spans="1:11" x14ac:dyDescent="0.25">
      <c r="A26">
        <f t="shared" si="0"/>
        <v>17</v>
      </c>
      <c r="B26" s="2" t="s">
        <v>58</v>
      </c>
      <c r="C26" s="4" t="s">
        <v>9</v>
      </c>
      <c r="D26" s="5" t="s">
        <v>59</v>
      </c>
      <c r="E26" s="25" t="s">
        <v>60</v>
      </c>
      <c r="F26" s="18">
        <v>393545</v>
      </c>
      <c r="G26" s="18">
        <v>110101</v>
      </c>
      <c r="H26" s="18">
        <v>0</v>
      </c>
      <c r="I26" s="18">
        <f>+G26-H26</f>
        <v>110101</v>
      </c>
      <c r="J26" s="18">
        <f>+F26-G26</f>
        <v>283444</v>
      </c>
      <c r="K26" s="2" t="s">
        <v>67</v>
      </c>
    </row>
    <row r="27" spans="1:11" x14ac:dyDescent="0.25">
      <c r="A27">
        <f t="shared" si="0"/>
        <v>18</v>
      </c>
      <c r="B27" s="2" t="s">
        <v>14</v>
      </c>
      <c r="C27" s="8" t="s">
        <v>14</v>
      </c>
      <c r="D27" s="5" t="s">
        <v>14</v>
      </c>
      <c r="E27" s="26"/>
      <c r="F27" s="19" t="s">
        <v>14</v>
      </c>
      <c r="G27" s="19" t="s">
        <v>14</v>
      </c>
      <c r="H27" s="19" t="s">
        <v>14</v>
      </c>
      <c r="I27" s="19" t="s">
        <v>14</v>
      </c>
      <c r="J27" s="19" t="s">
        <v>14</v>
      </c>
      <c r="K27" s="5" t="s">
        <v>14</v>
      </c>
    </row>
    <row r="28" spans="1:11" x14ac:dyDescent="0.25">
      <c r="A28">
        <f t="shared" si="0"/>
        <v>19</v>
      </c>
      <c r="B28" s="16" t="s">
        <v>32</v>
      </c>
      <c r="C28" s="17" t="s">
        <v>12</v>
      </c>
      <c r="D28" s="30" t="s">
        <v>70</v>
      </c>
      <c r="E28" s="30" t="s">
        <v>70</v>
      </c>
      <c r="F28" s="20">
        <f>SUM(F22:F27)</f>
        <v>14825103</v>
      </c>
      <c r="G28" s="20">
        <f>SUM(G22:G27)</f>
        <v>4998974</v>
      </c>
      <c r="H28" s="20">
        <f>SUM(H22:H27)</f>
        <v>699643.68</v>
      </c>
      <c r="I28" s="20">
        <f>SUM(I22:I27)</f>
        <v>4299330.32</v>
      </c>
      <c r="J28" s="20">
        <f>+F28-G28</f>
        <v>9826129</v>
      </c>
      <c r="K28" s="2"/>
    </row>
    <row r="29" spans="1:11" x14ac:dyDescent="0.25">
      <c r="A29">
        <f t="shared" si="0"/>
        <v>20</v>
      </c>
      <c r="B29" s="2"/>
      <c r="C29" s="4"/>
      <c r="D29" s="2"/>
      <c r="E29" s="27"/>
      <c r="F29" s="21"/>
      <c r="G29" s="21"/>
      <c r="H29" s="21"/>
      <c r="I29" s="21"/>
      <c r="J29" s="21"/>
      <c r="K29" s="2"/>
    </row>
    <row r="30" spans="1:11" x14ac:dyDescent="0.25">
      <c r="A30">
        <f t="shared" si="0"/>
        <v>21</v>
      </c>
      <c r="B30" s="2" t="s">
        <v>38</v>
      </c>
      <c r="C30" s="5" t="s">
        <v>33</v>
      </c>
      <c r="D30" s="5" t="s">
        <v>8</v>
      </c>
      <c r="E30" s="25" t="s">
        <v>47</v>
      </c>
      <c r="F30" s="18">
        <v>891575</v>
      </c>
      <c r="G30" s="18">
        <v>222894</v>
      </c>
      <c r="H30" s="18">
        <v>194320</v>
      </c>
      <c r="I30" s="18">
        <f>+G30-H30</f>
        <v>28574</v>
      </c>
      <c r="J30" s="18">
        <f>+F30-G30</f>
        <v>668681</v>
      </c>
      <c r="K30" s="3" t="s">
        <v>73</v>
      </c>
    </row>
    <row r="31" spans="1:11" x14ac:dyDescent="0.25">
      <c r="A31">
        <f t="shared" si="0"/>
        <v>22</v>
      </c>
      <c r="B31" s="2"/>
      <c r="C31" s="5"/>
      <c r="D31" s="5"/>
      <c r="E31" s="25"/>
      <c r="F31" s="18"/>
      <c r="G31" s="18"/>
      <c r="H31" s="18"/>
      <c r="I31" s="18"/>
      <c r="J31" s="18"/>
      <c r="K31" s="3"/>
    </row>
    <row r="32" spans="1:11" x14ac:dyDescent="0.25">
      <c r="A32">
        <f t="shared" si="0"/>
        <v>23</v>
      </c>
      <c r="B32" s="16" t="s">
        <v>32</v>
      </c>
      <c r="C32" s="16" t="s">
        <v>33</v>
      </c>
      <c r="D32" s="30" t="s">
        <v>70</v>
      </c>
      <c r="E32" s="30" t="s">
        <v>70</v>
      </c>
      <c r="F32" s="22">
        <f>+F30</f>
        <v>891575</v>
      </c>
      <c r="G32" s="22">
        <f t="shared" ref="G32:I32" si="4">+G30</f>
        <v>222894</v>
      </c>
      <c r="H32" s="22">
        <f t="shared" si="4"/>
        <v>194320</v>
      </c>
      <c r="I32" s="22">
        <f t="shared" si="4"/>
        <v>28574</v>
      </c>
      <c r="J32" s="22">
        <f>+F32-G32</f>
        <v>668681</v>
      </c>
      <c r="K32" s="2" t="s">
        <v>14</v>
      </c>
    </row>
    <row r="33" spans="1:11" x14ac:dyDescent="0.25">
      <c r="A33">
        <f t="shared" si="0"/>
        <v>24</v>
      </c>
      <c r="B33" s="2"/>
      <c r="C33" s="2"/>
      <c r="D33" s="2"/>
      <c r="E33" s="28"/>
      <c r="F33" s="23"/>
      <c r="G33" s="23"/>
      <c r="H33" s="23"/>
      <c r="I33" s="23"/>
      <c r="J33" s="23"/>
      <c r="K33" s="2"/>
    </row>
    <row r="34" spans="1:11" x14ac:dyDescent="0.25">
      <c r="A34">
        <f t="shared" si="0"/>
        <v>25</v>
      </c>
      <c r="B34" s="2" t="s">
        <v>45</v>
      </c>
      <c r="C34" s="2" t="s">
        <v>7</v>
      </c>
      <c r="D34" s="2" t="s">
        <v>8</v>
      </c>
      <c r="E34" s="27" t="s">
        <v>46</v>
      </c>
      <c r="F34" s="21">
        <v>891754</v>
      </c>
      <c r="G34" s="21">
        <v>237777</v>
      </c>
      <c r="H34" s="18">
        <v>0</v>
      </c>
      <c r="I34" s="18">
        <f>+G34-H34</f>
        <v>237777</v>
      </c>
      <c r="J34" s="18">
        <f>+F34-G34</f>
        <v>653977</v>
      </c>
      <c r="K34" s="2" t="s">
        <v>74</v>
      </c>
    </row>
    <row r="35" spans="1:11" x14ac:dyDescent="0.25">
      <c r="A35">
        <f t="shared" si="0"/>
        <v>26</v>
      </c>
      <c r="B35" s="2"/>
      <c r="C35" s="2"/>
      <c r="D35" s="2"/>
      <c r="E35" s="27"/>
      <c r="F35" s="21"/>
      <c r="G35" s="21"/>
      <c r="H35" s="18"/>
      <c r="I35" s="18"/>
      <c r="J35" s="18"/>
      <c r="K35" s="2"/>
    </row>
    <row r="36" spans="1:11" x14ac:dyDescent="0.25">
      <c r="A36">
        <f t="shared" si="0"/>
        <v>27</v>
      </c>
      <c r="B36" s="2" t="s">
        <v>49</v>
      </c>
      <c r="C36" s="2" t="s">
        <v>7</v>
      </c>
      <c r="D36" s="2" t="s">
        <v>10</v>
      </c>
      <c r="E36" s="27" t="s">
        <v>48</v>
      </c>
      <c r="F36" s="21">
        <v>607263</v>
      </c>
      <c r="G36" s="21">
        <v>198550</v>
      </c>
      <c r="H36" s="18">
        <v>198550</v>
      </c>
      <c r="I36" s="18">
        <f t="shared" ref="I36:I38" si="5">+G36-H36</f>
        <v>0</v>
      </c>
      <c r="J36" s="18">
        <f>+F36-G36</f>
        <v>408713</v>
      </c>
      <c r="K36" s="3" t="s">
        <v>75</v>
      </c>
    </row>
    <row r="37" spans="1:11" x14ac:dyDescent="0.25">
      <c r="A37">
        <f t="shared" si="0"/>
        <v>28</v>
      </c>
      <c r="B37" s="2"/>
      <c r="C37" s="2"/>
      <c r="D37" s="2"/>
      <c r="E37" s="27"/>
      <c r="F37" s="21"/>
      <c r="G37" s="21"/>
      <c r="H37" s="18"/>
      <c r="I37" s="18"/>
      <c r="J37" s="18"/>
      <c r="K37" s="2"/>
    </row>
    <row r="38" spans="1:11" x14ac:dyDescent="0.25">
      <c r="A38">
        <f t="shared" si="0"/>
        <v>29</v>
      </c>
      <c r="B38" s="2" t="s">
        <v>50</v>
      </c>
      <c r="C38" s="5" t="s">
        <v>7</v>
      </c>
      <c r="D38" s="6" t="s">
        <v>11</v>
      </c>
      <c r="E38" s="27" t="s">
        <v>51</v>
      </c>
      <c r="F38" s="21">
        <v>277589</v>
      </c>
      <c r="G38" s="21">
        <v>71898</v>
      </c>
      <c r="H38" s="18">
        <v>71898</v>
      </c>
      <c r="I38" s="18">
        <f t="shared" si="5"/>
        <v>0</v>
      </c>
      <c r="J38" s="18">
        <f>+F38-G38</f>
        <v>205691</v>
      </c>
      <c r="K38" s="3" t="s">
        <v>76</v>
      </c>
    </row>
    <row r="39" spans="1:11" x14ac:dyDescent="0.25">
      <c r="A39">
        <f t="shared" si="0"/>
        <v>30</v>
      </c>
      <c r="B39" s="2"/>
      <c r="C39" s="5"/>
      <c r="D39" s="6"/>
      <c r="E39" s="27"/>
      <c r="F39" s="21"/>
      <c r="G39" s="21"/>
      <c r="H39" s="18"/>
      <c r="I39" s="18"/>
      <c r="J39" s="18"/>
      <c r="K39" s="2"/>
    </row>
    <row r="40" spans="1:11" x14ac:dyDescent="0.25">
      <c r="A40">
        <f t="shared" si="0"/>
        <v>31</v>
      </c>
      <c r="B40" s="16" t="s">
        <v>32</v>
      </c>
      <c r="C40" s="16" t="s">
        <v>7</v>
      </c>
      <c r="D40" s="30" t="s">
        <v>70</v>
      </c>
      <c r="E40" s="30" t="s">
        <v>70</v>
      </c>
      <c r="F40" s="22">
        <f>SUM(F34:F39)</f>
        <v>1776606</v>
      </c>
      <c r="G40" s="22">
        <f t="shared" ref="G40:I40" si="6">SUM(G34:G39)</f>
        <v>508225</v>
      </c>
      <c r="H40" s="22">
        <f t="shared" si="6"/>
        <v>270448</v>
      </c>
      <c r="I40" s="22">
        <f t="shared" si="6"/>
        <v>237777</v>
      </c>
      <c r="J40" s="22">
        <f>+F40-G40</f>
        <v>1268381</v>
      </c>
      <c r="K40" s="2" t="s">
        <v>14</v>
      </c>
    </row>
    <row r="41" spans="1:11" x14ac:dyDescent="0.25">
      <c r="A41">
        <f t="shared" si="0"/>
        <v>32</v>
      </c>
      <c r="B41" s="2"/>
      <c r="C41" s="4"/>
      <c r="D41" s="2"/>
      <c r="E41" s="27"/>
      <c r="F41" s="21"/>
      <c r="G41" s="21"/>
      <c r="H41" s="21"/>
      <c r="I41" s="21"/>
      <c r="J41" s="21"/>
      <c r="K41" s="2"/>
    </row>
    <row r="42" spans="1:11" ht="30" x14ac:dyDescent="0.25">
      <c r="A42">
        <f t="shared" si="0"/>
        <v>33</v>
      </c>
      <c r="B42" s="2" t="s">
        <v>43</v>
      </c>
      <c r="C42" s="5" t="s">
        <v>26</v>
      </c>
      <c r="D42" s="5" t="s">
        <v>27</v>
      </c>
      <c r="E42" s="25" t="s">
        <v>44</v>
      </c>
      <c r="F42" s="18">
        <v>558692</v>
      </c>
      <c r="G42" s="18">
        <v>139673</v>
      </c>
      <c r="H42" s="18">
        <v>0</v>
      </c>
      <c r="I42" s="18">
        <f>+G42-H42</f>
        <v>139673</v>
      </c>
      <c r="J42" s="18">
        <f>+F42-G42</f>
        <v>419019</v>
      </c>
      <c r="K42" s="3" t="s">
        <v>85</v>
      </c>
    </row>
    <row r="43" spans="1:11" x14ac:dyDescent="0.25">
      <c r="A43">
        <f t="shared" si="0"/>
        <v>34</v>
      </c>
      <c r="B43" s="2"/>
      <c r="C43" s="5"/>
      <c r="D43" s="5"/>
      <c r="E43" s="25"/>
      <c r="F43" s="18"/>
      <c r="G43" s="18"/>
      <c r="H43" s="18"/>
      <c r="I43" s="18"/>
      <c r="J43" s="18"/>
      <c r="K43" s="3"/>
    </row>
    <row r="44" spans="1:11" x14ac:dyDescent="0.25">
      <c r="A44">
        <f t="shared" si="0"/>
        <v>35</v>
      </c>
      <c r="B44" s="16" t="s">
        <v>32</v>
      </c>
      <c r="C44" s="16" t="s">
        <v>26</v>
      </c>
      <c r="D44" s="30" t="s">
        <v>70</v>
      </c>
      <c r="E44" s="30" t="s">
        <v>70</v>
      </c>
      <c r="F44" s="22">
        <f>+F42</f>
        <v>558692</v>
      </c>
      <c r="G44" s="22">
        <f>+G42</f>
        <v>139673</v>
      </c>
      <c r="H44" s="22">
        <f t="shared" ref="H44:I44" si="7">+H42</f>
        <v>0</v>
      </c>
      <c r="I44" s="22">
        <f t="shared" si="7"/>
        <v>139673</v>
      </c>
      <c r="J44" s="22">
        <f>+F44-G44</f>
        <v>419019</v>
      </c>
      <c r="K44" s="2" t="s">
        <v>14</v>
      </c>
    </row>
    <row r="45" spans="1:11" x14ac:dyDescent="0.25">
      <c r="A45">
        <f t="shared" si="0"/>
        <v>36</v>
      </c>
      <c r="B45" s="2"/>
      <c r="C45" s="5"/>
      <c r="D45" s="5"/>
      <c r="E45" s="25"/>
      <c r="F45" s="18"/>
      <c r="G45" s="18"/>
      <c r="H45" s="18"/>
      <c r="I45" s="18"/>
      <c r="J45" s="18"/>
      <c r="K45" s="3"/>
    </row>
    <row r="46" spans="1:11" x14ac:dyDescent="0.25">
      <c r="A46">
        <f t="shared" si="0"/>
        <v>37</v>
      </c>
      <c r="B46" s="16" t="s">
        <v>28</v>
      </c>
      <c r="C46" s="16" t="s">
        <v>29</v>
      </c>
      <c r="D46" s="30" t="s">
        <v>70</v>
      </c>
      <c r="E46" s="30" t="s">
        <v>70</v>
      </c>
      <c r="F46" s="20">
        <f>+F44+F40+F32+F28+F20</f>
        <v>210670089</v>
      </c>
      <c r="G46" s="20">
        <f>+G44+G40+G32+G28+G20</f>
        <v>54533037</v>
      </c>
      <c r="H46" s="20">
        <f>+H44+H40+H32+H28+H20</f>
        <v>44926511.68</v>
      </c>
      <c r="I46" s="20">
        <f>+I44+I40+I32+I28+I20</f>
        <v>9606525.3200000003</v>
      </c>
      <c r="J46" s="20">
        <f>+F46-G46</f>
        <v>156137052</v>
      </c>
    </row>
    <row r="47" spans="1:11" x14ac:dyDescent="0.25">
      <c r="A47" t="s">
        <v>14</v>
      </c>
    </row>
    <row r="48" spans="1:11" x14ac:dyDescent="0.25">
      <c r="A48" t="s">
        <v>14</v>
      </c>
    </row>
    <row r="49" spans="1:10" x14ac:dyDescent="0.25">
      <c r="A49" t="s">
        <v>14</v>
      </c>
      <c r="B49" s="16" t="s">
        <v>21</v>
      </c>
    </row>
    <row r="50" spans="1:10" x14ac:dyDescent="0.25">
      <c r="A50" t="s">
        <v>14</v>
      </c>
      <c r="B50" s="41" t="s">
        <v>87</v>
      </c>
      <c r="C50" s="41"/>
      <c r="D50" s="41"/>
      <c r="E50" s="41"/>
      <c r="F50" s="41"/>
      <c r="G50" s="41"/>
      <c r="H50" s="41"/>
      <c r="I50" s="41"/>
      <c r="J50" s="41"/>
    </row>
    <row r="51" spans="1:10" x14ac:dyDescent="0.25">
      <c r="B51" t="s">
        <v>66</v>
      </c>
      <c r="C51" s="31"/>
      <c r="D51" s="31"/>
      <c r="E51" s="29"/>
      <c r="F51" s="31"/>
      <c r="G51" s="31"/>
      <c r="H51" s="31"/>
      <c r="I51" s="31"/>
      <c r="J51" s="31"/>
    </row>
    <row r="52" spans="1:10" x14ac:dyDescent="0.25">
      <c r="A52" t="s">
        <v>14</v>
      </c>
      <c r="B52" t="s">
        <v>14</v>
      </c>
    </row>
    <row r="53" spans="1:10" x14ac:dyDescent="0.25">
      <c r="B53" t="s">
        <v>14</v>
      </c>
    </row>
  </sheetData>
  <mergeCells count="6">
    <mergeCell ref="K8:K9"/>
    <mergeCell ref="B50:J50"/>
    <mergeCell ref="E7:J7"/>
    <mergeCell ref="B8:B9"/>
    <mergeCell ref="C8:C9"/>
    <mergeCell ref="D8:D9"/>
  </mergeCells>
  <printOptions horizontalCentered="1"/>
  <pageMargins left="0.31496062992125984" right="0.31496062992125984" top="0.51181102362204722" bottom="0.27559055118110237" header="0.31496062992125984" footer="0.31496062992125984"/>
  <pageSetup paperSize="5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B7C24A-FB51-462C-8637-5EFE0701B65D}">
  <sheetPr>
    <pageSetUpPr fitToPage="1"/>
  </sheetPr>
  <dimension ref="A1:K55"/>
  <sheetViews>
    <sheetView workbookViewId="0">
      <selection activeCell="C12" sqref="C12"/>
    </sheetView>
  </sheetViews>
  <sheetFormatPr defaultRowHeight="15" x14ac:dyDescent="0.25"/>
  <cols>
    <col min="1" max="1" width="5" customWidth="1"/>
    <col min="2" max="2" width="30" customWidth="1"/>
    <col min="3" max="3" width="34.28515625" customWidth="1"/>
    <col min="4" max="4" width="37.42578125" customWidth="1"/>
    <col min="5" max="5" width="17.5703125" style="24" customWidth="1"/>
    <col min="6" max="7" width="17.5703125" customWidth="1"/>
    <col min="8" max="10" width="15.85546875" customWidth="1"/>
    <col min="11" max="11" width="52.7109375" customWidth="1"/>
  </cols>
  <sheetData>
    <row r="1" spans="1:11" ht="18.75" x14ac:dyDescent="0.3">
      <c r="B1" s="7" t="s">
        <v>23</v>
      </c>
    </row>
    <row r="2" spans="1:11" ht="18.75" x14ac:dyDescent="0.3">
      <c r="B2" s="7" t="s">
        <v>24</v>
      </c>
    </row>
    <row r="3" spans="1:11" ht="18.75" x14ac:dyDescent="0.3">
      <c r="B3" s="7" t="s">
        <v>36</v>
      </c>
    </row>
    <row r="4" spans="1:11" x14ac:dyDescent="0.25">
      <c r="B4" s="1"/>
      <c r="D4" t="s">
        <v>14</v>
      </c>
    </row>
    <row r="5" spans="1:11" x14ac:dyDescent="0.25">
      <c r="B5" s="1"/>
      <c r="C5" s="1"/>
      <c r="D5" s="1"/>
      <c r="E5" s="37" t="s">
        <v>88</v>
      </c>
      <c r="F5" s="38"/>
      <c r="G5" s="39"/>
      <c r="H5" s="39"/>
      <c r="I5" s="39"/>
      <c r="J5" s="40"/>
      <c r="K5" s="1"/>
    </row>
    <row r="6" spans="1:11" x14ac:dyDescent="0.25">
      <c r="B6" s="42" t="s">
        <v>0</v>
      </c>
      <c r="C6" s="42" t="s">
        <v>2</v>
      </c>
      <c r="D6" s="42" t="s">
        <v>1</v>
      </c>
      <c r="E6" s="13" t="s">
        <v>34</v>
      </c>
      <c r="F6" s="13" t="s">
        <v>3</v>
      </c>
      <c r="G6" s="13" t="s">
        <v>15</v>
      </c>
      <c r="H6" s="13" t="s">
        <v>19</v>
      </c>
      <c r="I6" s="13" t="s">
        <v>17</v>
      </c>
      <c r="J6" s="13" t="s">
        <v>4</v>
      </c>
      <c r="K6" s="35" t="s">
        <v>6</v>
      </c>
    </row>
    <row r="7" spans="1:11" x14ac:dyDescent="0.25">
      <c r="B7" s="42"/>
      <c r="C7" s="42"/>
      <c r="D7" s="42"/>
      <c r="E7" s="14" t="s">
        <v>35</v>
      </c>
      <c r="F7" s="15" t="s">
        <v>25</v>
      </c>
      <c r="G7" s="14" t="s">
        <v>16</v>
      </c>
      <c r="H7" s="14" t="s">
        <v>20</v>
      </c>
      <c r="I7" s="14" t="s">
        <v>18</v>
      </c>
      <c r="J7" s="14" t="s">
        <v>13</v>
      </c>
      <c r="K7" s="36"/>
    </row>
    <row r="8" spans="1:11" x14ac:dyDescent="0.25">
      <c r="A8">
        <v>1</v>
      </c>
      <c r="B8" s="2" t="s">
        <v>38</v>
      </c>
      <c r="C8" s="5" t="s">
        <v>5</v>
      </c>
      <c r="D8" s="5" t="s">
        <v>22</v>
      </c>
      <c r="E8" s="25" t="s">
        <v>37</v>
      </c>
      <c r="F8" s="18">
        <v>189192568</v>
      </c>
      <c r="G8" s="18">
        <v>65489724</v>
      </c>
      <c r="H8" s="18">
        <v>61851406</v>
      </c>
      <c r="I8" s="18">
        <f>+G8-H8</f>
        <v>3638318</v>
      </c>
      <c r="J8" s="18">
        <f>+F8-G8</f>
        <v>123702844</v>
      </c>
      <c r="K8" s="3" t="s">
        <v>84</v>
      </c>
    </row>
    <row r="9" spans="1:11" x14ac:dyDescent="0.25">
      <c r="A9">
        <f>SUM(A8+1)</f>
        <v>2</v>
      </c>
      <c r="B9" s="2"/>
      <c r="C9" s="5"/>
      <c r="D9" s="5"/>
      <c r="E9" s="25"/>
      <c r="F9" s="18"/>
      <c r="G9" s="18"/>
      <c r="H9" s="18"/>
      <c r="I9" s="18"/>
      <c r="J9" s="18"/>
      <c r="K9" s="3" t="s">
        <v>14</v>
      </c>
    </row>
    <row r="10" spans="1:11" ht="30" x14ac:dyDescent="0.25">
      <c r="A10">
        <f t="shared" ref="A10:A48" si="0">SUM(A9+1)</f>
        <v>3</v>
      </c>
      <c r="B10" s="2" t="s">
        <v>39</v>
      </c>
      <c r="C10" s="2" t="s">
        <v>5</v>
      </c>
      <c r="D10" s="5" t="s">
        <v>30</v>
      </c>
      <c r="E10" s="25" t="s">
        <v>40</v>
      </c>
      <c r="F10" s="18">
        <v>500000</v>
      </c>
      <c r="G10" s="18">
        <v>250000</v>
      </c>
      <c r="H10" s="18">
        <v>86542</v>
      </c>
      <c r="I10" s="18">
        <f>+G10-H10</f>
        <v>163458</v>
      </c>
      <c r="J10" s="18">
        <f>+F10-G10</f>
        <v>250000</v>
      </c>
      <c r="K10" s="3" t="s">
        <v>79</v>
      </c>
    </row>
    <row r="11" spans="1:11" x14ac:dyDescent="0.25">
      <c r="A11">
        <f t="shared" si="0"/>
        <v>4</v>
      </c>
      <c r="B11" s="2"/>
      <c r="C11" s="5"/>
      <c r="D11" s="12"/>
      <c r="E11" s="26"/>
      <c r="F11" s="19"/>
      <c r="G11" s="19"/>
      <c r="H11" s="19"/>
      <c r="I11" s="19"/>
      <c r="J11" s="19"/>
      <c r="K11" s="3"/>
    </row>
    <row r="12" spans="1:11" x14ac:dyDescent="0.25">
      <c r="A12">
        <f t="shared" si="0"/>
        <v>5</v>
      </c>
      <c r="B12" s="2" t="s">
        <v>41</v>
      </c>
      <c r="C12" s="2" t="s">
        <v>5</v>
      </c>
      <c r="D12" s="5" t="s">
        <v>31</v>
      </c>
      <c r="E12" s="25" t="s">
        <v>42</v>
      </c>
      <c r="F12" s="18">
        <v>540545</v>
      </c>
      <c r="G12" s="18">
        <v>173406</v>
      </c>
      <c r="H12" s="18">
        <v>173406</v>
      </c>
      <c r="I12" s="18">
        <f>+G12-H12</f>
        <v>0</v>
      </c>
      <c r="J12" s="18">
        <f>+F12-G12</f>
        <v>367139</v>
      </c>
      <c r="K12" s="3" t="s">
        <v>69</v>
      </c>
    </row>
    <row r="13" spans="1:11" x14ac:dyDescent="0.25">
      <c r="A13">
        <f t="shared" si="0"/>
        <v>6</v>
      </c>
      <c r="B13" s="2"/>
      <c r="C13" s="2"/>
      <c r="D13" s="5"/>
      <c r="E13" s="25"/>
      <c r="F13" s="18"/>
      <c r="G13" s="18"/>
      <c r="H13" s="18"/>
      <c r="I13" s="18"/>
      <c r="J13" s="18"/>
      <c r="K13" s="3"/>
    </row>
    <row r="14" spans="1:11" ht="30" x14ac:dyDescent="0.25">
      <c r="A14">
        <f t="shared" si="0"/>
        <v>7</v>
      </c>
      <c r="B14" s="2" t="s">
        <v>55</v>
      </c>
      <c r="C14" s="2" t="s">
        <v>5</v>
      </c>
      <c r="D14" s="5" t="s">
        <v>56</v>
      </c>
      <c r="E14" s="25" t="s">
        <v>57</v>
      </c>
      <c r="F14" s="18">
        <v>1500000</v>
      </c>
      <c r="G14" s="18">
        <v>750000</v>
      </c>
      <c r="H14" s="18">
        <v>0</v>
      </c>
      <c r="I14" s="18">
        <f t="shared" ref="I14" si="1">+G14-H14</f>
        <v>750000</v>
      </c>
      <c r="J14" s="18">
        <f>+F14-G14</f>
        <v>750000</v>
      </c>
      <c r="K14" s="3" t="s">
        <v>80</v>
      </c>
    </row>
    <row r="15" spans="1:11" x14ac:dyDescent="0.25">
      <c r="A15">
        <f t="shared" si="0"/>
        <v>8</v>
      </c>
      <c r="B15" s="2"/>
      <c r="C15" s="2" t="s">
        <v>14</v>
      </c>
      <c r="D15" s="6" t="s">
        <v>14</v>
      </c>
      <c r="E15" s="26"/>
      <c r="F15" s="19" t="s">
        <v>14</v>
      </c>
      <c r="G15" s="19" t="s">
        <v>14</v>
      </c>
      <c r="H15" s="19" t="s">
        <v>14</v>
      </c>
      <c r="I15" s="18"/>
      <c r="J15" s="18"/>
      <c r="K15" s="5" t="s">
        <v>14</v>
      </c>
    </row>
    <row r="16" spans="1:11" ht="30" x14ac:dyDescent="0.25">
      <c r="A16">
        <f t="shared" si="0"/>
        <v>9</v>
      </c>
      <c r="B16" s="2" t="s">
        <v>61</v>
      </c>
      <c r="C16" s="2" t="s">
        <v>5</v>
      </c>
      <c r="D16" s="5" t="s">
        <v>62</v>
      </c>
      <c r="E16" s="25" t="s">
        <v>63</v>
      </c>
      <c r="F16" s="18">
        <v>885000</v>
      </c>
      <c r="G16" s="18">
        <v>221250</v>
      </c>
      <c r="H16" s="18">
        <v>153177</v>
      </c>
      <c r="I16" s="18">
        <f t="shared" ref="I16" si="2">+G16-H16</f>
        <v>68073</v>
      </c>
      <c r="J16" s="18">
        <f>+F16-G16</f>
        <v>663750</v>
      </c>
      <c r="K16" s="3" t="s">
        <v>81</v>
      </c>
    </row>
    <row r="17" spans="1:11" x14ac:dyDescent="0.25">
      <c r="A17">
        <f t="shared" si="0"/>
        <v>10</v>
      </c>
      <c r="B17" s="2"/>
      <c r="C17" s="2" t="s">
        <v>14</v>
      </c>
      <c r="D17" s="6" t="s">
        <v>14</v>
      </c>
      <c r="E17" s="26"/>
      <c r="F17" s="19" t="s">
        <v>14</v>
      </c>
      <c r="G17" s="19" t="s">
        <v>14</v>
      </c>
      <c r="H17" s="19" t="s">
        <v>14</v>
      </c>
      <c r="I17" s="18"/>
      <c r="J17" s="18"/>
      <c r="K17" s="5" t="s">
        <v>14</v>
      </c>
    </row>
    <row r="18" spans="1:11" x14ac:dyDescent="0.25">
      <c r="A18">
        <f t="shared" si="0"/>
        <v>11</v>
      </c>
      <c r="B18" s="16" t="s">
        <v>32</v>
      </c>
      <c r="C18" s="16" t="s">
        <v>5</v>
      </c>
      <c r="D18" s="30" t="s">
        <v>70</v>
      </c>
      <c r="E18" s="30" t="s">
        <v>70</v>
      </c>
      <c r="F18" s="20">
        <f>SUM(F8:F17)</f>
        <v>192618113</v>
      </c>
      <c r="G18" s="20">
        <f t="shared" ref="G18:I18" si="3">SUM(G8:G17)</f>
        <v>66884380</v>
      </c>
      <c r="H18" s="20">
        <f t="shared" si="3"/>
        <v>62264531</v>
      </c>
      <c r="I18" s="20">
        <f t="shared" si="3"/>
        <v>4619849</v>
      </c>
      <c r="J18" s="20">
        <f>+F18-G18</f>
        <v>125733733</v>
      </c>
      <c r="K18" s="2" t="s">
        <v>14</v>
      </c>
    </row>
    <row r="19" spans="1:11" x14ac:dyDescent="0.25">
      <c r="A19">
        <f t="shared" si="0"/>
        <v>12</v>
      </c>
      <c r="B19" s="2"/>
      <c r="C19" s="2"/>
      <c r="D19" s="2"/>
      <c r="E19" s="27"/>
      <c r="F19" s="21"/>
      <c r="G19" s="21"/>
      <c r="H19" s="21"/>
      <c r="I19" s="21"/>
      <c r="J19" s="21"/>
      <c r="K19" s="2" t="s">
        <v>14</v>
      </c>
    </row>
    <row r="20" spans="1:11" x14ac:dyDescent="0.25">
      <c r="A20">
        <f t="shared" si="0"/>
        <v>13</v>
      </c>
      <c r="B20" s="2" t="s">
        <v>38</v>
      </c>
      <c r="C20" s="4" t="s">
        <v>9</v>
      </c>
      <c r="D20" s="5" t="s">
        <v>8</v>
      </c>
      <c r="E20" s="25" t="s">
        <v>64</v>
      </c>
      <c r="F20" s="18">
        <v>14381558</v>
      </c>
      <c r="G20" s="18">
        <v>6268616</v>
      </c>
      <c r="H20" s="18">
        <v>699643.68</v>
      </c>
      <c r="I20" s="18">
        <f>+G20-H20</f>
        <v>5568972.3200000003</v>
      </c>
      <c r="J20" s="18">
        <f>+F20-G20</f>
        <v>8112942</v>
      </c>
      <c r="K20" s="2" t="s">
        <v>68</v>
      </c>
    </row>
    <row r="21" spans="1:11" x14ac:dyDescent="0.25">
      <c r="A21">
        <f t="shared" si="0"/>
        <v>14</v>
      </c>
      <c r="B21" s="2"/>
      <c r="C21" s="4"/>
      <c r="D21" s="5"/>
      <c r="E21" s="25"/>
      <c r="F21" s="18"/>
      <c r="G21" s="18"/>
      <c r="H21" s="18"/>
      <c r="I21" s="18"/>
      <c r="J21" s="18"/>
      <c r="K21" s="2"/>
    </row>
    <row r="22" spans="1:11" x14ac:dyDescent="0.25">
      <c r="A22">
        <f t="shared" si="0"/>
        <v>15</v>
      </c>
      <c r="B22" s="2" t="s">
        <v>52</v>
      </c>
      <c r="C22" s="4" t="s">
        <v>9</v>
      </c>
      <c r="D22" s="5" t="s">
        <v>54</v>
      </c>
      <c r="E22" s="25" t="s">
        <v>53</v>
      </c>
      <c r="F22" s="18">
        <v>50000</v>
      </c>
      <c r="G22" s="18">
        <v>18750</v>
      </c>
      <c r="H22" s="18">
        <v>0</v>
      </c>
      <c r="I22" s="18">
        <f>+G22-H22</f>
        <v>18750</v>
      </c>
      <c r="J22" s="18">
        <f>+F22-G22</f>
        <v>31250</v>
      </c>
      <c r="K22" s="2" t="s">
        <v>72</v>
      </c>
    </row>
    <row r="23" spans="1:11" x14ac:dyDescent="0.25">
      <c r="A23">
        <f t="shared" si="0"/>
        <v>16</v>
      </c>
      <c r="B23" s="2" t="s">
        <v>14</v>
      </c>
      <c r="C23" s="8" t="s">
        <v>14</v>
      </c>
      <c r="D23" s="5" t="s">
        <v>14</v>
      </c>
      <c r="E23" s="26"/>
      <c r="F23" s="19" t="s">
        <v>14</v>
      </c>
      <c r="G23" s="19" t="s">
        <v>14</v>
      </c>
      <c r="H23" s="19" t="s">
        <v>14</v>
      </c>
      <c r="I23" s="19" t="s">
        <v>14</v>
      </c>
      <c r="J23" s="19" t="s">
        <v>14</v>
      </c>
      <c r="K23" s="5" t="s">
        <v>14</v>
      </c>
    </row>
    <row r="24" spans="1:11" x14ac:dyDescent="0.25">
      <c r="A24">
        <f t="shared" si="0"/>
        <v>17</v>
      </c>
      <c r="B24" s="2" t="s">
        <v>58</v>
      </c>
      <c r="C24" s="4" t="s">
        <v>9</v>
      </c>
      <c r="D24" s="5" t="s">
        <v>59</v>
      </c>
      <c r="E24" s="25" t="s">
        <v>60</v>
      </c>
      <c r="F24" s="18">
        <v>393545</v>
      </c>
      <c r="G24" s="18">
        <v>133197</v>
      </c>
      <c r="H24" s="18">
        <v>0</v>
      </c>
      <c r="I24" s="18">
        <f>+G24-H24</f>
        <v>133197</v>
      </c>
      <c r="J24" s="18">
        <f>+F24-G24</f>
        <v>260348</v>
      </c>
      <c r="K24" s="2" t="s">
        <v>67</v>
      </c>
    </row>
    <row r="25" spans="1:11" x14ac:dyDescent="0.25">
      <c r="A25">
        <f t="shared" si="0"/>
        <v>18</v>
      </c>
      <c r="B25" s="2" t="s">
        <v>14</v>
      </c>
      <c r="C25" s="8" t="s">
        <v>14</v>
      </c>
      <c r="D25" s="5" t="s">
        <v>14</v>
      </c>
      <c r="E25" s="26"/>
      <c r="F25" s="19" t="s">
        <v>14</v>
      </c>
      <c r="G25" s="19" t="s">
        <v>14</v>
      </c>
      <c r="H25" s="19" t="s">
        <v>14</v>
      </c>
      <c r="I25" s="19" t="s">
        <v>14</v>
      </c>
      <c r="J25" s="19" t="s">
        <v>14</v>
      </c>
      <c r="K25" s="5" t="s">
        <v>14</v>
      </c>
    </row>
    <row r="26" spans="1:11" x14ac:dyDescent="0.25">
      <c r="A26">
        <f t="shared" si="0"/>
        <v>19</v>
      </c>
      <c r="B26" s="16" t="s">
        <v>32</v>
      </c>
      <c r="C26" s="17" t="s">
        <v>12</v>
      </c>
      <c r="D26" s="30" t="s">
        <v>70</v>
      </c>
      <c r="E26" s="30" t="s">
        <v>70</v>
      </c>
      <c r="F26" s="20">
        <f>SUM(F20:F25)</f>
        <v>14825103</v>
      </c>
      <c r="G26" s="20">
        <f>SUM(G20:G25)</f>
        <v>6420563</v>
      </c>
      <c r="H26" s="20">
        <f>SUM(H20:H25)</f>
        <v>699643.68</v>
      </c>
      <c r="I26" s="20">
        <f>SUM(I20:I25)</f>
        <v>5720919.3200000003</v>
      </c>
      <c r="J26" s="20">
        <f>+F26-G26</f>
        <v>8404540</v>
      </c>
      <c r="K26" s="2"/>
    </row>
    <row r="27" spans="1:11" x14ac:dyDescent="0.25">
      <c r="A27">
        <f t="shared" si="0"/>
        <v>20</v>
      </c>
      <c r="B27" s="2"/>
      <c r="C27" s="4"/>
      <c r="D27" s="2"/>
      <c r="E27" s="27"/>
      <c r="F27" s="21"/>
      <c r="G27" s="21"/>
      <c r="H27" s="21"/>
      <c r="I27" s="21"/>
      <c r="J27" s="21"/>
      <c r="K27" s="2"/>
    </row>
    <row r="28" spans="1:11" x14ac:dyDescent="0.25">
      <c r="A28">
        <f t="shared" si="0"/>
        <v>21</v>
      </c>
      <c r="B28" s="2" t="s">
        <v>38</v>
      </c>
      <c r="C28" s="5" t="s">
        <v>33</v>
      </c>
      <c r="D28" s="5" t="s">
        <v>8</v>
      </c>
      <c r="E28" s="25" t="s">
        <v>47</v>
      </c>
      <c r="F28" s="18">
        <v>891575</v>
      </c>
      <c r="G28" s="18">
        <v>297192</v>
      </c>
      <c r="H28" s="18">
        <v>280050</v>
      </c>
      <c r="I28" s="18">
        <f>+G28-H28</f>
        <v>17142</v>
      </c>
      <c r="J28" s="18">
        <f>+F28-G28</f>
        <v>594383</v>
      </c>
      <c r="K28" s="3" t="s">
        <v>73</v>
      </c>
    </row>
    <row r="29" spans="1:11" x14ac:dyDescent="0.25">
      <c r="A29">
        <f t="shared" si="0"/>
        <v>22</v>
      </c>
      <c r="B29" s="2"/>
      <c r="C29" s="5"/>
      <c r="D29" s="5"/>
      <c r="E29" s="25"/>
      <c r="F29" s="18"/>
      <c r="G29" s="18"/>
      <c r="H29" s="18"/>
      <c r="I29" s="18"/>
      <c r="J29" s="18"/>
      <c r="K29" s="3"/>
    </row>
    <row r="30" spans="1:11" x14ac:dyDescent="0.25">
      <c r="A30">
        <f t="shared" si="0"/>
        <v>23</v>
      </c>
      <c r="B30" s="16" t="s">
        <v>32</v>
      </c>
      <c r="C30" s="16" t="s">
        <v>33</v>
      </c>
      <c r="D30" s="30" t="s">
        <v>70</v>
      </c>
      <c r="E30" s="30" t="s">
        <v>70</v>
      </c>
      <c r="F30" s="22">
        <f>+F28</f>
        <v>891575</v>
      </c>
      <c r="G30" s="22">
        <f t="shared" ref="G30:I30" si="4">+G28</f>
        <v>297192</v>
      </c>
      <c r="H30" s="22">
        <f t="shared" si="4"/>
        <v>280050</v>
      </c>
      <c r="I30" s="22">
        <f t="shared" si="4"/>
        <v>17142</v>
      </c>
      <c r="J30" s="22">
        <f>+F30-G30</f>
        <v>594383</v>
      </c>
      <c r="K30" s="2" t="s">
        <v>14</v>
      </c>
    </row>
    <row r="31" spans="1:11" x14ac:dyDescent="0.25">
      <c r="A31">
        <f t="shared" si="0"/>
        <v>24</v>
      </c>
      <c r="B31" s="2"/>
      <c r="C31" s="2"/>
      <c r="D31" s="2"/>
      <c r="E31" s="28"/>
      <c r="F31" s="23"/>
      <c r="G31" s="23"/>
      <c r="H31" s="23"/>
      <c r="I31" s="23"/>
      <c r="J31" s="23"/>
      <c r="K31" s="2"/>
    </row>
    <row r="32" spans="1:11" x14ac:dyDescent="0.25">
      <c r="A32">
        <f t="shared" si="0"/>
        <v>25</v>
      </c>
      <c r="B32" s="2" t="s">
        <v>45</v>
      </c>
      <c r="C32" s="2" t="s">
        <v>7</v>
      </c>
      <c r="D32" s="2" t="s">
        <v>8</v>
      </c>
      <c r="E32" s="27" t="s">
        <v>46</v>
      </c>
      <c r="F32" s="21">
        <v>891754</v>
      </c>
      <c r="G32" s="21">
        <v>307145</v>
      </c>
      <c r="H32" s="18">
        <v>0</v>
      </c>
      <c r="I32" s="18">
        <f>+G32-H32</f>
        <v>307145</v>
      </c>
      <c r="J32" s="18">
        <f>+F32-G32</f>
        <v>584609</v>
      </c>
      <c r="K32" s="2" t="s">
        <v>74</v>
      </c>
    </row>
    <row r="33" spans="1:11" x14ac:dyDescent="0.25">
      <c r="A33">
        <f t="shared" si="0"/>
        <v>26</v>
      </c>
      <c r="B33" s="2"/>
      <c r="C33" s="2"/>
      <c r="D33" s="2"/>
      <c r="E33" s="27"/>
      <c r="F33" s="21"/>
      <c r="G33" s="21"/>
      <c r="H33" s="18"/>
      <c r="I33" s="18"/>
      <c r="J33" s="18"/>
      <c r="K33" s="2"/>
    </row>
    <row r="34" spans="1:11" x14ac:dyDescent="0.25">
      <c r="A34">
        <f t="shared" si="0"/>
        <v>27</v>
      </c>
      <c r="B34" s="2" t="s">
        <v>49</v>
      </c>
      <c r="C34" s="2" t="s">
        <v>7</v>
      </c>
      <c r="D34" s="2" t="s">
        <v>10</v>
      </c>
      <c r="E34" s="27" t="s">
        <v>48</v>
      </c>
      <c r="F34" s="21">
        <v>607263</v>
      </c>
      <c r="G34" s="21">
        <v>249154</v>
      </c>
      <c r="H34" s="18">
        <v>249154</v>
      </c>
      <c r="I34" s="18">
        <f t="shared" ref="I34:I36" si="5">+G34-H34</f>
        <v>0</v>
      </c>
      <c r="J34" s="18">
        <f>+F34-G34</f>
        <v>358109</v>
      </c>
      <c r="K34" s="3" t="s">
        <v>75</v>
      </c>
    </row>
    <row r="35" spans="1:11" x14ac:dyDescent="0.25">
      <c r="A35">
        <f t="shared" si="0"/>
        <v>28</v>
      </c>
      <c r="B35" s="2"/>
      <c r="C35" s="2"/>
      <c r="D35" s="2"/>
      <c r="E35" s="27"/>
      <c r="F35" s="21"/>
      <c r="G35" s="21"/>
      <c r="H35" s="18"/>
      <c r="I35" s="18"/>
      <c r="J35" s="18"/>
      <c r="K35" s="2"/>
    </row>
    <row r="36" spans="1:11" x14ac:dyDescent="0.25">
      <c r="A36">
        <f t="shared" si="0"/>
        <v>29</v>
      </c>
      <c r="B36" s="2" t="s">
        <v>50</v>
      </c>
      <c r="C36" s="5" t="s">
        <v>7</v>
      </c>
      <c r="D36" s="6" t="s">
        <v>11</v>
      </c>
      <c r="E36" s="27" t="s">
        <v>51</v>
      </c>
      <c r="F36" s="21">
        <v>277589</v>
      </c>
      <c r="G36" s="21">
        <v>81886</v>
      </c>
      <c r="H36" s="18">
        <v>81886</v>
      </c>
      <c r="I36" s="18">
        <f t="shared" si="5"/>
        <v>0</v>
      </c>
      <c r="J36" s="18">
        <f>+F36-G36</f>
        <v>195703</v>
      </c>
      <c r="K36" s="3" t="s">
        <v>76</v>
      </c>
    </row>
    <row r="37" spans="1:11" x14ac:dyDescent="0.25">
      <c r="A37">
        <f t="shared" si="0"/>
        <v>30</v>
      </c>
      <c r="B37" s="2"/>
      <c r="C37" s="5"/>
      <c r="D37" s="6"/>
      <c r="E37" s="27"/>
      <c r="F37" s="21"/>
      <c r="G37" s="21"/>
      <c r="H37" s="18"/>
      <c r="I37" s="18"/>
      <c r="J37" s="18"/>
      <c r="K37" s="2"/>
    </row>
    <row r="38" spans="1:11" x14ac:dyDescent="0.25">
      <c r="A38">
        <f t="shared" si="0"/>
        <v>31</v>
      </c>
      <c r="B38" s="16" t="s">
        <v>32</v>
      </c>
      <c r="C38" s="16" t="s">
        <v>7</v>
      </c>
      <c r="D38" s="30" t="s">
        <v>70</v>
      </c>
      <c r="E38" s="30" t="s">
        <v>70</v>
      </c>
      <c r="F38" s="22">
        <f>SUM(F32:F37)</f>
        <v>1776606</v>
      </c>
      <c r="G38" s="22">
        <f t="shared" ref="G38:I38" si="6">SUM(G32:G37)</f>
        <v>638185</v>
      </c>
      <c r="H38" s="22">
        <f t="shared" si="6"/>
        <v>331040</v>
      </c>
      <c r="I38" s="22">
        <f t="shared" si="6"/>
        <v>307145</v>
      </c>
      <c r="J38" s="22">
        <f>+F38-G38</f>
        <v>1138421</v>
      </c>
      <c r="K38" s="2" t="s">
        <v>14</v>
      </c>
    </row>
    <row r="39" spans="1:11" x14ac:dyDescent="0.25">
      <c r="A39">
        <f t="shared" si="0"/>
        <v>32</v>
      </c>
      <c r="B39" s="2"/>
      <c r="C39" s="4"/>
      <c r="D39" s="2"/>
      <c r="E39" s="27"/>
      <c r="F39" s="21"/>
      <c r="G39" s="21"/>
      <c r="H39" s="21"/>
      <c r="I39" s="21"/>
      <c r="J39" s="21"/>
      <c r="K39" s="2"/>
    </row>
    <row r="40" spans="1:11" ht="30" x14ac:dyDescent="0.25">
      <c r="A40">
        <f t="shared" si="0"/>
        <v>33</v>
      </c>
      <c r="B40" s="2" t="s">
        <v>43</v>
      </c>
      <c r="C40" s="5" t="s">
        <v>26</v>
      </c>
      <c r="D40" s="5" t="s">
        <v>27</v>
      </c>
      <c r="E40" s="25" t="s">
        <v>44</v>
      </c>
      <c r="F40" s="18">
        <v>558692</v>
      </c>
      <c r="G40" s="18">
        <v>279346</v>
      </c>
      <c r="H40" s="18">
        <v>130956</v>
      </c>
      <c r="I40" s="18">
        <f>+G40-H40</f>
        <v>148390</v>
      </c>
      <c r="J40" s="18">
        <f>+F40-G40</f>
        <v>279346</v>
      </c>
      <c r="K40" s="3" t="s">
        <v>85</v>
      </c>
    </row>
    <row r="41" spans="1:11" x14ac:dyDescent="0.25">
      <c r="A41">
        <f t="shared" si="0"/>
        <v>34</v>
      </c>
      <c r="B41" s="2"/>
      <c r="C41" s="5"/>
      <c r="D41" s="5"/>
      <c r="E41" s="25"/>
      <c r="F41" s="18"/>
      <c r="G41" s="18"/>
      <c r="H41" s="18"/>
      <c r="I41" s="18"/>
      <c r="J41" s="18"/>
      <c r="K41" s="3"/>
    </row>
    <row r="42" spans="1:11" x14ac:dyDescent="0.25">
      <c r="A42">
        <f t="shared" si="0"/>
        <v>35</v>
      </c>
      <c r="B42" s="16" t="s">
        <v>32</v>
      </c>
      <c r="C42" s="16" t="s">
        <v>26</v>
      </c>
      <c r="D42" s="30" t="s">
        <v>70</v>
      </c>
      <c r="E42" s="30" t="s">
        <v>70</v>
      </c>
      <c r="F42" s="22">
        <f>+F40</f>
        <v>558692</v>
      </c>
      <c r="G42" s="22">
        <f>+G40</f>
        <v>279346</v>
      </c>
      <c r="H42" s="22">
        <f t="shared" ref="H42:I42" si="7">+H40</f>
        <v>130956</v>
      </c>
      <c r="I42" s="22">
        <f t="shared" si="7"/>
        <v>148390</v>
      </c>
      <c r="J42" s="22">
        <f>+F42-G42</f>
        <v>279346</v>
      </c>
      <c r="K42" s="2" t="s">
        <v>14</v>
      </c>
    </row>
    <row r="43" spans="1:11" x14ac:dyDescent="0.25">
      <c r="A43">
        <f t="shared" si="0"/>
        <v>36</v>
      </c>
      <c r="B43" s="2"/>
      <c r="C43" s="5"/>
      <c r="D43" s="5"/>
      <c r="E43" s="25"/>
      <c r="F43" s="18"/>
      <c r="G43" s="18"/>
      <c r="H43" s="18"/>
      <c r="I43" s="18"/>
      <c r="J43" s="18"/>
      <c r="K43" s="3"/>
    </row>
    <row r="44" spans="1:11" x14ac:dyDescent="0.25">
      <c r="A44">
        <f t="shared" si="0"/>
        <v>37</v>
      </c>
      <c r="B44" s="2" t="s">
        <v>90</v>
      </c>
      <c r="C44" s="4" t="s">
        <v>9</v>
      </c>
      <c r="D44" s="5" t="s">
        <v>91</v>
      </c>
      <c r="E44" s="25" t="s">
        <v>92</v>
      </c>
      <c r="F44" s="18">
        <v>1568000</v>
      </c>
      <c r="G44" s="18">
        <v>1568000</v>
      </c>
      <c r="H44" s="18">
        <v>1568000</v>
      </c>
      <c r="I44" s="18">
        <f>+G44-H44</f>
        <v>0</v>
      </c>
      <c r="J44" s="18">
        <f>+F44-G44</f>
        <v>0</v>
      </c>
      <c r="K44" s="2" t="s">
        <v>67</v>
      </c>
    </row>
    <row r="45" spans="1:11" x14ac:dyDescent="0.25">
      <c r="A45">
        <f t="shared" si="0"/>
        <v>38</v>
      </c>
      <c r="B45" s="2" t="s">
        <v>14</v>
      </c>
      <c r="C45" s="8" t="s">
        <v>14</v>
      </c>
      <c r="D45" s="5" t="s">
        <v>14</v>
      </c>
      <c r="E45" s="26"/>
      <c r="F45" s="19" t="s">
        <v>14</v>
      </c>
      <c r="G45" s="19" t="s">
        <v>14</v>
      </c>
      <c r="H45" s="19" t="s">
        <v>14</v>
      </c>
      <c r="I45" s="19" t="s">
        <v>14</v>
      </c>
      <c r="J45" s="19" t="s">
        <v>14</v>
      </c>
      <c r="K45" s="5" t="s">
        <v>14</v>
      </c>
    </row>
    <row r="46" spans="1:11" x14ac:dyDescent="0.25">
      <c r="A46">
        <f t="shared" si="0"/>
        <v>39</v>
      </c>
      <c r="B46" s="16" t="s">
        <v>32</v>
      </c>
      <c r="C46" s="17" t="s">
        <v>12</v>
      </c>
      <c r="D46" s="30" t="s">
        <v>70</v>
      </c>
      <c r="E46" s="30" t="s">
        <v>70</v>
      </c>
      <c r="F46" s="20">
        <f>SUM(F44:F45)</f>
        <v>1568000</v>
      </c>
      <c r="G46" s="20">
        <f>SUM(G44:G45)</f>
        <v>1568000</v>
      </c>
      <c r="H46" s="20">
        <f>SUM(H44:H45)</f>
        <v>1568000</v>
      </c>
      <c r="I46" s="20">
        <f>SUM(I44:I45)</f>
        <v>0</v>
      </c>
      <c r="J46" s="20">
        <f>+F46-G46</f>
        <v>0</v>
      </c>
      <c r="K46" s="2"/>
    </row>
    <row r="47" spans="1:11" x14ac:dyDescent="0.25">
      <c r="A47">
        <f t="shared" si="0"/>
        <v>40</v>
      </c>
      <c r="B47" s="2"/>
      <c r="C47" s="4"/>
      <c r="D47" s="2"/>
      <c r="E47" s="27"/>
      <c r="F47" s="21"/>
      <c r="G47" s="21"/>
      <c r="H47" s="21"/>
      <c r="I47" s="21"/>
      <c r="J47" s="21"/>
      <c r="K47" s="2"/>
    </row>
    <row r="48" spans="1:11" x14ac:dyDescent="0.25">
      <c r="A48">
        <f t="shared" si="0"/>
        <v>41</v>
      </c>
      <c r="B48" s="16" t="s">
        <v>28</v>
      </c>
      <c r="C48" s="16" t="s">
        <v>29</v>
      </c>
      <c r="D48" s="30" t="s">
        <v>70</v>
      </c>
      <c r="E48" s="30" t="s">
        <v>70</v>
      </c>
      <c r="F48" s="20">
        <f>+F42+F38+F30+F26+F18+F46</f>
        <v>212238089</v>
      </c>
      <c r="G48" s="20">
        <f t="shared" ref="G48:I48" si="8">+G42+G38+G30+G26+G18+G46</f>
        <v>76087666</v>
      </c>
      <c r="H48" s="20">
        <f t="shared" si="8"/>
        <v>65274220.68</v>
      </c>
      <c r="I48" s="20">
        <f t="shared" si="8"/>
        <v>10813445.32</v>
      </c>
      <c r="J48" s="20">
        <f>+F48-G48</f>
        <v>136150423</v>
      </c>
    </row>
    <row r="49" spans="1:10" x14ac:dyDescent="0.25">
      <c r="A49" t="s">
        <v>14</v>
      </c>
    </row>
    <row r="50" spans="1:10" x14ac:dyDescent="0.25">
      <c r="A50" t="s">
        <v>14</v>
      </c>
    </row>
    <row r="51" spans="1:10" x14ac:dyDescent="0.25">
      <c r="A51" t="s">
        <v>14</v>
      </c>
      <c r="B51" s="16" t="s">
        <v>21</v>
      </c>
    </row>
    <row r="52" spans="1:10" x14ac:dyDescent="0.25">
      <c r="A52" t="s">
        <v>14</v>
      </c>
      <c r="B52" s="41" t="s">
        <v>89</v>
      </c>
      <c r="C52" s="41"/>
      <c r="D52" s="41"/>
      <c r="E52" s="41"/>
      <c r="F52" s="41"/>
      <c r="G52" s="41"/>
      <c r="H52" s="41"/>
      <c r="I52" s="41"/>
      <c r="J52" s="41"/>
    </row>
    <row r="53" spans="1:10" x14ac:dyDescent="0.25">
      <c r="B53" t="s">
        <v>66</v>
      </c>
      <c r="C53" s="32"/>
      <c r="D53" s="32"/>
      <c r="E53" s="29"/>
      <c r="F53" s="32"/>
      <c r="G53" s="32"/>
      <c r="H53" s="32"/>
      <c r="I53" s="32"/>
      <c r="J53" s="32"/>
    </row>
    <row r="54" spans="1:10" x14ac:dyDescent="0.25">
      <c r="A54" t="s">
        <v>14</v>
      </c>
      <c r="B54" t="s">
        <v>14</v>
      </c>
    </row>
    <row r="55" spans="1:10" x14ac:dyDescent="0.25">
      <c r="B55" t="s">
        <v>14</v>
      </c>
    </row>
  </sheetData>
  <mergeCells count="6">
    <mergeCell ref="K6:K7"/>
    <mergeCell ref="B52:J52"/>
    <mergeCell ref="E5:J5"/>
    <mergeCell ref="B6:B7"/>
    <mergeCell ref="C6:C7"/>
    <mergeCell ref="D6:D7"/>
  </mergeCells>
  <printOptions horizontalCentered="1"/>
  <pageMargins left="0.31496062992125984" right="0.31496062992125984" top="0.51181102362204722" bottom="0.27559055118110237" header="0.31496062992125984" footer="0.31496062992125984"/>
  <pageSetup paperSize="5"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B039C4-82DB-48EA-B14D-59909011397D}">
  <sheetPr>
    <tabColor rgb="FFFFFF00"/>
    <pageSetUpPr fitToPage="1"/>
  </sheetPr>
  <dimension ref="A1:K55"/>
  <sheetViews>
    <sheetView workbookViewId="0">
      <selection activeCell="M20" sqref="M20"/>
    </sheetView>
  </sheetViews>
  <sheetFormatPr defaultRowHeight="15" x14ac:dyDescent="0.25"/>
  <cols>
    <col min="1" max="1" width="5" customWidth="1"/>
    <col min="2" max="2" width="30" customWidth="1"/>
    <col min="3" max="3" width="34.28515625" customWidth="1"/>
    <col min="4" max="4" width="37.42578125" customWidth="1"/>
    <col min="5" max="5" width="17.5703125" style="24" customWidth="1"/>
    <col min="6" max="7" width="17.5703125" customWidth="1"/>
    <col min="8" max="10" width="15.85546875" customWidth="1"/>
    <col min="11" max="11" width="52.7109375" customWidth="1"/>
  </cols>
  <sheetData>
    <row r="1" spans="1:11" ht="18.75" x14ac:dyDescent="0.3">
      <c r="B1" s="7" t="s">
        <v>23</v>
      </c>
    </row>
    <row r="2" spans="1:11" ht="18.75" x14ac:dyDescent="0.3">
      <c r="B2" s="7" t="s">
        <v>24</v>
      </c>
    </row>
    <row r="3" spans="1:11" ht="18.75" x14ac:dyDescent="0.3">
      <c r="B3" s="7" t="s">
        <v>36</v>
      </c>
    </row>
    <row r="4" spans="1:11" x14ac:dyDescent="0.25">
      <c r="B4" s="1"/>
      <c r="D4" t="s">
        <v>14</v>
      </c>
    </row>
    <row r="5" spans="1:11" x14ac:dyDescent="0.25">
      <c r="B5" s="1"/>
      <c r="C5" s="1"/>
      <c r="D5" s="1"/>
      <c r="E5" s="37" t="s">
        <v>97</v>
      </c>
      <c r="F5" s="38"/>
      <c r="G5" s="39"/>
      <c r="H5" s="39"/>
      <c r="I5" s="39"/>
      <c r="J5" s="40"/>
      <c r="K5" s="1"/>
    </row>
    <row r="6" spans="1:11" x14ac:dyDescent="0.25">
      <c r="B6" s="42" t="s">
        <v>0</v>
      </c>
      <c r="C6" s="42" t="s">
        <v>2</v>
      </c>
      <c r="D6" s="42" t="s">
        <v>1</v>
      </c>
      <c r="E6" s="13" t="s">
        <v>34</v>
      </c>
      <c r="F6" s="13" t="s">
        <v>3</v>
      </c>
      <c r="G6" s="13" t="s">
        <v>15</v>
      </c>
      <c r="H6" s="13" t="s">
        <v>19</v>
      </c>
      <c r="I6" s="13" t="s">
        <v>17</v>
      </c>
      <c r="J6" s="13" t="s">
        <v>4</v>
      </c>
      <c r="K6" s="35" t="s">
        <v>6</v>
      </c>
    </row>
    <row r="7" spans="1:11" x14ac:dyDescent="0.25">
      <c r="B7" s="42"/>
      <c r="C7" s="42"/>
      <c r="D7" s="42"/>
      <c r="E7" s="14" t="s">
        <v>35</v>
      </c>
      <c r="F7" s="15" t="s">
        <v>25</v>
      </c>
      <c r="G7" s="14" t="s">
        <v>16</v>
      </c>
      <c r="H7" s="14" t="s">
        <v>20</v>
      </c>
      <c r="I7" s="14" t="s">
        <v>18</v>
      </c>
      <c r="J7" s="14" t="s">
        <v>13</v>
      </c>
      <c r="K7" s="36"/>
    </row>
    <row r="8" spans="1:11" x14ac:dyDescent="0.25">
      <c r="A8">
        <v>1</v>
      </c>
      <c r="B8" s="2" t="s">
        <v>38</v>
      </c>
      <c r="C8" s="5" t="s">
        <v>5</v>
      </c>
      <c r="D8" s="5" t="s">
        <v>22</v>
      </c>
      <c r="E8" s="25" t="s">
        <v>37</v>
      </c>
      <c r="F8" s="18">
        <v>189192568</v>
      </c>
      <c r="G8" s="18">
        <v>80042996</v>
      </c>
      <c r="H8" s="18">
        <v>80042996</v>
      </c>
      <c r="I8" s="18">
        <f>+G8-H8</f>
        <v>0</v>
      </c>
      <c r="J8" s="18">
        <f>+F8-G8</f>
        <v>109149572</v>
      </c>
      <c r="K8" s="3" t="s">
        <v>84</v>
      </c>
    </row>
    <row r="9" spans="1:11" x14ac:dyDescent="0.25">
      <c r="A9">
        <f>SUM(A8+1)</f>
        <v>2</v>
      </c>
      <c r="B9" s="2"/>
      <c r="C9" s="5"/>
      <c r="D9" s="5"/>
      <c r="E9" s="25"/>
      <c r="F9" s="18"/>
      <c r="G9" s="18"/>
      <c r="H9" s="18"/>
      <c r="I9" s="18"/>
      <c r="J9" s="18"/>
      <c r="K9" s="3" t="s">
        <v>14</v>
      </c>
    </row>
    <row r="10" spans="1:11" ht="30" x14ac:dyDescent="0.25">
      <c r="A10">
        <f t="shared" ref="A10:A48" si="0">SUM(A9+1)</f>
        <v>3</v>
      </c>
      <c r="B10" s="2" t="s">
        <v>39</v>
      </c>
      <c r="C10" s="2" t="s">
        <v>5</v>
      </c>
      <c r="D10" s="5" t="s">
        <v>30</v>
      </c>
      <c r="E10" s="25" t="s">
        <v>40</v>
      </c>
      <c r="F10" s="18">
        <v>500000</v>
      </c>
      <c r="G10" s="18">
        <v>500000</v>
      </c>
      <c r="H10" s="18">
        <v>211539</v>
      </c>
      <c r="I10" s="18">
        <f>+G10-H10</f>
        <v>288461</v>
      </c>
      <c r="J10" s="18">
        <f>+F10-G10</f>
        <v>0</v>
      </c>
      <c r="K10" s="3" t="s">
        <v>79</v>
      </c>
    </row>
    <row r="11" spans="1:11" x14ac:dyDescent="0.25">
      <c r="A11">
        <f t="shared" si="0"/>
        <v>4</v>
      </c>
      <c r="B11" s="2"/>
      <c r="C11" s="5"/>
      <c r="D11" s="12"/>
      <c r="E11" s="26"/>
      <c r="F11" s="19"/>
      <c r="G11" s="19"/>
      <c r="H11" s="19"/>
      <c r="I11" s="19"/>
      <c r="J11" s="19"/>
      <c r="K11" s="3"/>
    </row>
    <row r="12" spans="1:11" x14ac:dyDescent="0.25">
      <c r="A12">
        <f t="shared" si="0"/>
        <v>5</v>
      </c>
      <c r="B12" s="2" t="s">
        <v>41</v>
      </c>
      <c r="C12" s="2" t="s">
        <v>5</v>
      </c>
      <c r="D12" s="5" t="s">
        <v>31</v>
      </c>
      <c r="E12" s="25" t="s">
        <v>42</v>
      </c>
      <c r="F12" s="18">
        <v>540545</v>
      </c>
      <c r="G12" s="18">
        <v>202925</v>
      </c>
      <c r="H12" s="18">
        <v>202925</v>
      </c>
      <c r="I12" s="18">
        <f>+G12-H12</f>
        <v>0</v>
      </c>
      <c r="J12" s="18">
        <f>+F12-G12</f>
        <v>337620</v>
      </c>
      <c r="K12" s="3" t="s">
        <v>69</v>
      </c>
    </row>
    <row r="13" spans="1:11" x14ac:dyDescent="0.25">
      <c r="A13">
        <f t="shared" si="0"/>
        <v>6</v>
      </c>
      <c r="B13" s="2"/>
      <c r="C13" s="2"/>
      <c r="D13" s="5"/>
      <c r="E13" s="25"/>
      <c r="F13" s="18"/>
      <c r="G13" s="18"/>
      <c r="H13" s="18"/>
      <c r="I13" s="18"/>
      <c r="J13" s="18"/>
      <c r="K13" s="3"/>
    </row>
    <row r="14" spans="1:11" ht="30" x14ac:dyDescent="0.25">
      <c r="A14">
        <f t="shared" si="0"/>
        <v>7</v>
      </c>
      <c r="B14" s="2" t="s">
        <v>55</v>
      </c>
      <c r="C14" s="2" t="s">
        <v>5</v>
      </c>
      <c r="D14" s="5" t="s">
        <v>56</v>
      </c>
      <c r="E14" s="25" t="s">
        <v>57</v>
      </c>
      <c r="F14" s="18">
        <v>1500000</v>
      </c>
      <c r="G14" s="18">
        <v>750000</v>
      </c>
      <c r="H14" s="18">
        <v>34806.1</v>
      </c>
      <c r="I14" s="18">
        <f t="shared" ref="I14" si="1">+G14-H14</f>
        <v>715193.9</v>
      </c>
      <c r="J14" s="18">
        <f>+F14-G14</f>
        <v>750000</v>
      </c>
      <c r="K14" s="3" t="s">
        <v>80</v>
      </c>
    </row>
    <row r="15" spans="1:11" x14ac:dyDescent="0.25">
      <c r="A15">
        <f t="shared" si="0"/>
        <v>8</v>
      </c>
      <c r="B15" s="2"/>
      <c r="C15" s="2" t="s">
        <v>14</v>
      </c>
      <c r="D15" s="6" t="s">
        <v>14</v>
      </c>
      <c r="E15" s="26"/>
      <c r="F15" s="19" t="s">
        <v>14</v>
      </c>
      <c r="G15" s="19" t="s">
        <v>14</v>
      </c>
      <c r="H15" s="19" t="s">
        <v>14</v>
      </c>
      <c r="I15" s="18"/>
      <c r="J15" s="18"/>
      <c r="K15" s="5" t="s">
        <v>14</v>
      </c>
    </row>
    <row r="16" spans="1:11" ht="30" x14ac:dyDescent="0.25">
      <c r="A16">
        <f t="shared" si="0"/>
        <v>9</v>
      </c>
      <c r="B16" s="2" t="s">
        <v>61</v>
      </c>
      <c r="C16" s="2" t="s">
        <v>5</v>
      </c>
      <c r="D16" s="5" t="s">
        <v>62</v>
      </c>
      <c r="E16" s="25" t="s">
        <v>63</v>
      </c>
      <c r="F16" s="18">
        <v>885000</v>
      </c>
      <c r="G16" s="18">
        <v>221250</v>
      </c>
      <c r="H16" s="18">
        <v>221250</v>
      </c>
      <c r="I16" s="18">
        <f t="shared" ref="I16" si="2">+G16-H16</f>
        <v>0</v>
      </c>
      <c r="J16" s="18">
        <f>+F16-G16</f>
        <v>663750</v>
      </c>
      <c r="K16" s="3" t="s">
        <v>81</v>
      </c>
    </row>
    <row r="17" spans="1:11" x14ac:dyDescent="0.25">
      <c r="A17">
        <f t="shared" si="0"/>
        <v>10</v>
      </c>
      <c r="B17" s="2"/>
      <c r="C17" s="2" t="s">
        <v>14</v>
      </c>
      <c r="D17" s="6" t="s">
        <v>14</v>
      </c>
      <c r="E17" s="26"/>
      <c r="F17" s="19" t="s">
        <v>14</v>
      </c>
      <c r="G17" s="19" t="s">
        <v>14</v>
      </c>
      <c r="H17" s="19" t="s">
        <v>14</v>
      </c>
      <c r="I17" s="18"/>
      <c r="J17" s="18"/>
      <c r="K17" s="5" t="s">
        <v>14</v>
      </c>
    </row>
    <row r="18" spans="1:11" x14ac:dyDescent="0.25">
      <c r="A18">
        <f t="shared" si="0"/>
        <v>11</v>
      </c>
      <c r="B18" s="16" t="s">
        <v>32</v>
      </c>
      <c r="C18" s="16" t="s">
        <v>5</v>
      </c>
      <c r="D18" s="30" t="s">
        <v>70</v>
      </c>
      <c r="E18" s="30" t="s">
        <v>70</v>
      </c>
      <c r="F18" s="20">
        <f>SUM(F8:F17)</f>
        <v>192618113</v>
      </c>
      <c r="G18" s="20">
        <f t="shared" ref="G18:I18" si="3">SUM(G8:G17)</f>
        <v>81717171</v>
      </c>
      <c r="H18" s="20">
        <f t="shared" si="3"/>
        <v>80713516.099999994</v>
      </c>
      <c r="I18" s="20">
        <f t="shared" si="3"/>
        <v>1003654.9</v>
      </c>
      <c r="J18" s="20">
        <f>+F18-G18</f>
        <v>110900942</v>
      </c>
      <c r="K18" s="2" t="s">
        <v>14</v>
      </c>
    </row>
    <row r="19" spans="1:11" x14ac:dyDescent="0.25">
      <c r="A19">
        <f t="shared" si="0"/>
        <v>12</v>
      </c>
      <c r="B19" s="2"/>
      <c r="C19" s="2"/>
      <c r="D19" s="2"/>
      <c r="E19" s="27"/>
      <c r="F19" s="21"/>
      <c r="G19" s="21"/>
      <c r="H19" s="21"/>
      <c r="I19" s="21"/>
      <c r="J19" s="21"/>
      <c r="K19" s="2" t="s">
        <v>14</v>
      </c>
    </row>
    <row r="20" spans="1:11" x14ac:dyDescent="0.25">
      <c r="A20">
        <f t="shared" si="0"/>
        <v>13</v>
      </c>
      <c r="B20" s="2" t="s">
        <v>38</v>
      </c>
      <c r="C20" s="4" t="s">
        <v>9</v>
      </c>
      <c r="D20" s="5" t="s">
        <v>8</v>
      </c>
      <c r="E20" s="25" t="s">
        <v>64</v>
      </c>
      <c r="F20" s="18">
        <v>14381558</v>
      </c>
      <c r="G20" s="18">
        <v>7660859</v>
      </c>
      <c r="H20" s="18">
        <v>5992315.6799999997</v>
      </c>
      <c r="I20" s="18">
        <f>+G20-H20</f>
        <v>1668543.3200000003</v>
      </c>
      <c r="J20" s="18">
        <f>+F20-G20</f>
        <v>6720699</v>
      </c>
      <c r="K20" s="2" t="s">
        <v>68</v>
      </c>
    </row>
    <row r="21" spans="1:11" x14ac:dyDescent="0.25">
      <c r="A21">
        <f t="shared" si="0"/>
        <v>14</v>
      </c>
      <c r="B21" s="2"/>
      <c r="C21" s="4"/>
      <c r="D21" s="5"/>
      <c r="E21" s="25"/>
      <c r="F21" s="18"/>
      <c r="G21" s="18"/>
      <c r="H21" s="18"/>
      <c r="I21" s="18"/>
      <c r="J21" s="18"/>
      <c r="K21" s="2"/>
    </row>
    <row r="22" spans="1:11" x14ac:dyDescent="0.25">
      <c r="A22">
        <f t="shared" si="0"/>
        <v>15</v>
      </c>
      <c r="B22" s="2" t="s">
        <v>52</v>
      </c>
      <c r="C22" s="4" t="s">
        <v>9</v>
      </c>
      <c r="D22" s="5" t="s">
        <v>54</v>
      </c>
      <c r="E22" s="25" t="s">
        <v>53</v>
      </c>
      <c r="F22" s="18">
        <v>50000</v>
      </c>
      <c r="G22" s="18">
        <v>21875</v>
      </c>
      <c r="H22" s="18">
        <v>21875</v>
      </c>
      <c r="I22" s="18">
        <f>+G22-H22</f>
        <v>0</v>
      </c>
      <c r="J22" s="18">
        <f>+F22-G22</f>
        <v>28125</v>
      </c>
      <c r="K22" s="2" t="s">
        <v>72</v>
      </c>
    </row>
    <row r="23" spans="1:11" x14ac:dyDescent="0.25">
      <c r="A23">
        <f t="shared" si="0"/>
        <v>16</v>
      </c>
      <c r="B23" s="2" t="s">
        <v>14</v>
      </c>
      <c r="C23" s="8" t="s">
        <v>14</v>
      </c>
      <c r="D23" s="5" t="s">
        <v>14</v>
      </c>
      <c r="E23" s="26"/>
      <c r="F23" s="19" t="s">
        <v>14</v>
      </c>
      <c r="G23" s="19" t="s">
        <v>14</v>
      </c>
      <c r="H23" s="19" t="s">
        <v>14</v>
      </c>
      <c r="I23" s="19" t="s">
        <v>14</v>
      </c>
      <c r="J23" s="19" t="s">
        <v>14</v>
      </c>
      <c r="K23" s="5" t="s">
        <v>14</v>
      </c>
    </row>
    <row r="24" spans="1:11" x14ac:dyDescent="0.25">
      <c r="A24">
        <f t="shared" si="0"/>
        <v>17</v>
      </c>
      <c r="B24" s="2" t="s">
        <v>58</v>
      </c>
      <c r="C24" s="4" t="s">
        <v>9</v>
      </c>
      <c r="D24" s="5" t="s">
        <v>59</v>
      </c>
      <c r="E24" s="25" t="s">
        <v>60</v>
      </c>
      <c r="F24" s="18">
        <v>393545</v>
      </c>
      <c r="G24" s="18">
        <v>156293</v>
      </c>
      <c r="H24" s="18">
        <v>156293</v>
      </c>
      <c r="I24" s="18">
        <f>+G24-H24</f>
        <v>0</v>
      </c>
      <c r="J24" s="18">
        <f>+F24-G24</f>
        <v>237252</v>
      </c>
      <c r="K24" s="2" t="s">
        <v>67</v>
      </c>
    </row>
    <row r="25" spans="1:11" x14ac:dyDescent="0.25">
      <c r="A25">
        <f t="shared" si="0"/>
        <v>18</v>
      </c>
      <c r="B25" s="2" t="s">
        <v>14</v>
      </c>
      <c r="C25" s="8" t="s">
        <v>14</v>
      </c>
      <c r="D25" s="5" t="s">
        <v>14</v>
      </c>
      <c r="E25" s="26"/>
      <c r="F25" s="19" t="s">
        <v>14</v>
      </c>
      <c r="G25" s="19" t="s">
        <v>14</v>
      </c>
      <c r="H25" s="19" t="s">
        <v>14</v>
      </c>
      <c r="I25" s="19" t="s">
        <v>14</v>
      </c>
      <c r="J25" s="19" t="s">
        <v>14</v>
      </c>
      <c r="K25" s="5" t="s">
        <v>14</v>
      </c>
    </row>
    <row r="26" spans="1:11" x14ac:dyDescent="0.25">
      <c r="A26">
        <f t="shared" si="0"/>
        <v>19</v>
      </c>
      <c r="B26" s="16" t="s">
        <v>32</v>
      </c>
      <c r="C26" s="17" t="s">
        <v>12</v>
      </c>
      <c r="D26" s="30" t="s">
        <v>70</v>
      </c>
      <c r="E26" s="30" t="s">
        <v>70</v>
      </c>
      <c r="F26" s="20">
        <f>SUM(F20:F25)</f>
        <v>14825103</v>
      </c>
      <c r="G26" s="20">
        <f>SUM(G20:G25)</f>
        <v>7839027</v>
      </c>
      <c r="H26" s="20">
        <f>SUM(H20:H25)</f>
        <v>6170483.6799999997</v>
      </c>
      <c r="I26" s="20">
        <f>SUM(I20:I25)</f>
        <v>1668543.3200000003</v>
      </c>
      <c r="J26" s="20">
        <f>+F26-G26</f>
        <v>6986076</v>
      </c>
      <c r="K26" s="2"/>
    </row>
    <row r="27" spans="1:11" x14ac:dyDescent="0.25">
      <c r="A27">
        <f t="shared" si="0"/>
        <v>20</v>
      </c>
      <c r="B27" s="2"/>
      <c r="C27" s="4"/>
      <c r="D27" s="2"/>
      <c r="E27" s="27"/>
      <c r="F27" s="21"/>
      <c r="G27" s="21"/>
      <c r="H27" s="21"/>
      <c r="I27" s="21"/>
      <c r="J27" s="21"/>
      <c r="K27" s="2"/>
    </row>
    <row r="28" spans="1:11" x14ac:dyDescent="0.25">
      <c r="A28">
        <f t="shared" si="0"/>
        <v>21</v>
      </c>
      <c r="B28" s="2" t="s">
        <v>38</v>
      </c>
      <c r="C28" s="5" t="s">
        <v>33</v>
      </c>
      <c r="D28" s="5" t="s">
        <v>8</v>
      </c>
      <c r="E28" s="25" t="s">
        <v>47</v>
      </c>
      <c r="F28" s="18">
        <v>891575</v>
      </c>
      <c r="G28" s="18">
        <v>371490</v>
      </c>
      <c r="H28" s="18">
        <v>371490</v>
      </c>
      <c r="I28" s="18">
        <f>+G28-H28</f>
        <v>0</v>
      </c>
      <c r="J28" s="18">
        <f>+F28-G28</f>
        <v>520085</v>
      </c>
      <c r="K28" s="3" t="s">
        <v>73</v>
      </c>
    </row>
    <row r="29" spans="1:11" x14ac:dyDescent="0.25">
      <c r="A29">
        <f t="shared" si="0"/>
        <v>22</v>
      </c>
      <c r="B29" s="2"/>
      <c r="C29" s="5"/>
      <c r="D29" s="5"/>
      <c r="E29" s="25"/>
      <c r="F29" s="18"/>
      <c r="G29" s="18"/>
      <c r="H29" s="18"/>
      <c r="I29" s="18"/>
      <c r="J29" s="18"/>
      <c r="K29" s="3"/>
    </row>
    <row r="30" spans="1:11" x14ac:dyDescent="0.25">
      <c r="A30">
        <f t="shared" si="0"/>
        <v>23</v>
      </c>
      <c r="B30" s="16" t="s">
        <v>32</v>
      </c>
      <c r="C30" s="16" t="s">
        <v>33</v>
      </c>
      <c r="D30" s="30" t="s">
        <v>70</v>
      </c>
      <c r="E30" s="30" t="s">
        <v>70</v>
      </c>
      <c r="F30" s="22">
        <f>+F28</f>
        <v>891575</v>
      </c>
      <c r="G30" s="22">
        <f t="shared" ref="G30:I30" si="4">+G28</f>
        <v>371490</v>
      </c>
      <c r="H30" s="22">
        <f t="shared" si="4"/>
        <v>371490</v>
      </c>
      <c r="I30" s="22">
        <f t="shared" si="4"/>
        <v>0</v>
      </c>
      <c r="J30" s="22">
        <f>+F30-G30</f>
        <v>520085</v>
      </c>
      <c r="K30" s="2" t="s">
        <v>14</v>
      </c>
    </row>
    <row r="31" spans="1:11" x14ac:dyDescent="0.25">
      <c r="A31">
        <f t="shared" si="0"/>
        <v>24</v>
      </c>
      <c r="B31" s="2"/>
      <c r="C31" s="2"/>
      <c r="D31" s="2"/>
      <c r="E31" s="28"/>
      <c r="F31" s="23"/>
      <c r="G31" s="23"/>
      <c r="H31" s="23"/>
      <c r="I31" s="23"/>
      <c r="J31" s="23"/>
      <c r="K31" s="2"/>
    </row>
    <row r="32" spans="1:11" ht="45" x14ac:dyDescent="0.25">
      <c r="A32">
        <f t="shared" si="0"/>
        <v>25</v>
      </c>
      <c r="B32" s="2" t="s">
        <v>45</v>
      </c>
      <c r="C32" s="2" t="s">
        <v>7</v>
      </c>
      <c r="D32" s="2" t="s">
        <v>8</v>
      </c>
      <c r="E32" s="27" t="s">
        <v>99</v>
      </c>
      <c r="F32" s="21">
        <v>891754</v>
      </c>
      <c r="G32" s="21">
        <v>376513</v>
      </c>
      <c r="H32" s="18">
        <v>376513</v>
      </c>
      <c r="I32" s="18">
        <f>+G32-H32</f>
        <v>0</v>
      </c>
      <c r="J32" s="18">
        <f>+F32-G32</f>
        <v>515241</v>
      </c>
      <c r="K32" s="3" t="s">
        <v>98</v>
      </c>
    </row>
    <row r="33" spans="1:11" x14ac:dyDescent="0.25">
      <c r="A33">
        <f t="shared" si="0"/>
        <v>26</v>
      </c>
      <c r="B33" s="2"/>
      <c r="C33" s="2"/>
      <c r="D33" s="2"/>
      <c r="E33" s="27"/>
      <c r="F33" s="21"/>
      <c r="G33" s="21"/>
      <c r="H33" s="18"/>
      <c r="I33" s="18"/>
      <c r="J33" s="18"/>
      <c r="K33" s="2"/>
    </row>
    <row r="34" spans="1:11" x14ac:dyDescent="0.25">
      <c r="A34">
        <f t="shared" si="0"/>
        <v>27</v>
      </c>
      <c r="B34" s="2" t="s">
        <v>49</v>
      </c>
      <c r="C34" s="2" t="s">
        <v>7</v>
      </c>
      <c r="D34" s="2" t="s">
        <v>10</v>
      </c>
      <c r="E34" s="27" t="s">
        <v>48</v>
      </c>
      <c r="F34" s="21">
        <v>607263</v>
      </c>
      <c r="G34" s="21">
        <v>299758</v>
      </c>
      <c r="H34" s="18">
        <v>299758</v>
      </c>
      <c r="I34" s="18">
        <f t="shared" ref="I34:I36" si="5">+G34-H34</f>
        <v>0</v>
      </c>
      <c r="J34" s="18">
        <f>+F34-G34</f>
        <v>307505</v>
      </c>
      <c r="K34" s="3" t="s">
        <v>75</v>
      </c>
    </row>
    <row r="35" spans="1:11" x14ac:dyDescent="0.25">
      <c r="A35">
        <f t="shared" si="0"/>
        <v>28</v>
      </c>
      <c r="B35" s="2"/>
      <c r="C35" s="2"/>
      <c r="D35" s="2"/>
      <c r="E35" s="27"/>
      <c r="F35" s="21"/>
      <c r="G35" s="21"/>
      <c r="H35" s="18"/>
      <c r="I35" s="18"/>
      <c r="J35" s="18"/>
      <c r="K35" s="2"/>
    </row>
    <row r="36" spans="1:11" x14ac:dyDescent="0.25">
      <c r="A36">
        <f t="shared" si="0"/>
        <v>29</v>
      </c>
      <c r="B36" s="2" t="s">
        <v>50</v>
      </c>
      <c r="C36" s="5" t="s">
        <v>7</v>
      </c>
      <c r="D36" s="6" t="s">
        <v>11</v>
      </c>
      <c r="E36" s="27" t="s">
        <v>51</v>
      </c>
      <c r="F36" s="21">
        <v>277589</v>
      </c>
      <c r="G36" s="21">
        <v>91874</v>
      </c>
      <c r="H36" s="18">
        <v>91874</v>
      </c>
      <c r="I36" s="18">
        <f t="shared" si="5"/>
        <v>0</v>
      </c>
      <c r="J36" s="18">
        <f>+F36-G36</f>
        <v>185715</v>
      </c>
      <c r="K36" s="3" t="s">
        <v>76</v>
      </c>
    </row>
    <row r="37" spans="1:11" x14ac:dyDescent="0.25">
      <c r="A37">
        <f t="shared" si="0"/>
        <v>30</v>
      </c>
      <c r="B37" s="2"/>
      <c r="C37" s="5"/>
      <c r="D37" s="6"/>
      <c r="E37" s="27"/>
      <c r="F37" s="21"/>
      <c r="G37" s="21"/>
      <c r="H37" s="18"/>
      <c r="I37" s="18"/>
      <c r="J37" s="18"/>
      <c r="K37" s="2"/>
    </row>
    <row r="38" spans="1:11" x14ac:dyDescent="0.25">
      <c r="A38">
        <f t="shared" si="0"/>
        <v>31</v>
      </c>
      <c r="B38" s="16" t="s">
        <v>32</v>
      </c>
      <c r="C38" s="16" t="s">
        <v>7</v>
      </c>
      <c r="D38" s="30" t="s">
        <v>70</v>
      </c>
      <c r="E38" s="30" t="s">
        <v>70</v>
      </c>
      <c r="F38" s="22">
        <f>SUM(F32:F37)</f>
        <v>1776606</v>
      </c>
      <c r="G38" s="22">
        <f t="shared" ref="G38:I38" si="6">SUM(G32:G37)</f>
        <v>768145</v>
      </c>
      <c r="H38" s="22">
        <f t="shared" si="6"/>
        <v>768145</v>
      </c>
      <c r="I38" s="22">
        <f t="shared" si="6"/>
        <v>0</v>
      </c>
      <c r="J38" s="22">
        <f>+F38-G38</f>
        <v>1008461</v>
      </c>
      <c r="K38" s="2" t="s">
        <v>14</v>
      </c>
    </row>
    <row r="39" spans="1:11" x14ac:dyDescent="0.25">
      <c r="A39">
        <f t="shared" si="0"/>
        <v>32</v>
      </c>
      <c r="B39" s="2"/>
      <c r="C39" s="4"/>
      <c r="D39" s="2"/>
      <c r="E39" s="27"/>
      <c r="F39" s="21"/>
      <c r="G39" s="21"/>
      <c r="H39" s="21"/>
      <c r="I39" s="21"/>
      <c r="J39" s="21"/>
      <c r="K39" s="2"/>
    </row>
    <row r="40" spans="1:11" ht="30" x14ac:dyDescent="0.25">
      <c r="A40">
        <f t="shared" si="0"/>
        <v>33</v>
      </c>
      <c r="B40" s="2" t="s">
        <v>43</v>
      </c>
      <c r="C40" s="5" t="s">
        <v>26</v>
      </c>
      <c r="D40" s="5" t="s">
        <v>27</v>
      </c>
      <c r="E40" s="25" t="s">
        <v>44</v>
      </c>
      <c r="F40" s="18">
        <v>558692</v>
      </c>
      <c r="G40" s="18">
        <v>279346</v>
      </c>
      <c r="H40" s="18">
        <v>236102</v>
      </c>
      <c r="I40" s="18">
        <f>+G40-H40</f>
        <v>43244</v>
      </c>
      <c r="J40" s="18">
        <f>+F40-G40</f>
        <v>279346</v>
      </c>
      <c r="K40" s="3" t="s">
        <v>85</v>
      </c>
    </row>
    <row r="41" spans="1:11" x14ac:dyDescent="0.25">
      <c r="A41">
        <f t="shared" si="0"/>
        <v>34</v>
      </c>
      <c r="B41" s="2"/>
      <c r="C41" s="5"/>
      <c r="D41" s="5"/>
      <c r="E41" s="25"/>
      <c r="F41" s="18"/>
      <c r="G41" s="18"/>
      <c r="H41" s="18"/>
      <c r="I41" s="18"/>
      <c r="J41" s="18"/>
      <c r="K41" s="3"/>
    </row>
    <row r="42" spans="1:11" x14ac:dyDescent="0.25">
      <c r="A42">
        <f t="shared" si="0"/>
        <v>35</v>
      </c>
      <c r="B42" s="16" t="s">
        <v>32</v>
      </c>
      <c r="C42" s="16" t="s">
        <v>26</v>
      </c>
      <c r="D42" s="30" t="s">
        <v>70</v>
      </c>
      <c r="E42" s="30" t="s">
        <v>70</v>
      </c>
      <c r="F42" s="22">
        <f>+F40</f>
        <v>558692</v>
      </c>
      <c r="G42" s="22">
        <f>+G40</f>
        <v>279346</v>
      </c>
      <c r="H42" s="22">
        <f t="shared" ref="H42:I42" si="7">+H40</f>
        <v>236102</v>
      </c>
      <c r="I42" s="22">
        <f t="shared" si="7"/>
        <v>43244</v>
      </c>
      <c r="J42" s="22">
        <f>+F42-G42</f>
        <v>279346</v>
      </c>
      <c r="K42" s="2" t="s">
        <v>14</v>
      </c>
    </row>
    <row r="43" spans="1:11" x14ac:dyDescent="0.25">
      <c r="A43">
        <f t="shared" si="0"/>
        <v>36</v>
      </c>
      <c r="B43" s="2"/>
      <c r="C43" s="5"/>
      <c r="D43" s="5"/>
      <c r="E43" s="25"/>
      <c r="F43" s="18"/>
      <c r="G43" s="18"/>
      <c r="H43" s="18"/>
      <c r="I43" s="18"/>
      <c r="J43" s="18"/>
      <c r="K43" s="3"/>
    </row>
    <row r="44" spans="1:11" x14ac:dyDescent="0.25">
      <c r="A44">
        <f t="shared" si="0"/>
        <v>37</v>
      </c>
      <c r="B44" s="2" t="s">
        <v>90</v>
      </c>
      <c r="C44" s="4" t="s">
        <v>9</v>
      </c>
      <c r="D44" s="5" t="s">
        <v>91</v>
      </c>
      <c r="E44" s="25" t="s">
        <v>92</v>
      </c>
      <c r="F44" s="18">
        <v>1568000</v>
      </c>
      <c r="G44" s="18">
        <v>1568000</v>
      </c>
      <c r="H44" s="18">
        <v>1568000</v>
      </c>
      <c r="I44" s="18">
        <f>+G44-H44</f>
        <v>0</v>
      </c>
      <c r="J44" s="18">
        <f>+F44-G44</f>
        <v>0</v>
      </c>
      <c r="K44" s="2" t="s">
        <v>67</v>
      </c>
    </row>
    <row r="45" spans="1:11" x14ac:dyDescent="0.25">
      <c r="A45">
        <f t="shared" si="0"/>
        <v>38</v>
      </c>
      <c r="B45" s="2" t="s">
        <v>14</v>
      </c>
      <c r="C45" s="8" t="s">
        <v>14</v>
      </c>
      <c r="D45" s="5" t="s">
        <v>14</v>
      </c>
      <c r="E45" s="26"/>
      <c r="F45" s="19" t="s">
        <v>14</v>
      </c>
      <c r="G45" s="19" t="s">
        <v>14</v>
      </c>
      <c r="H45" s="19" t="s">
        <v>14</v>
      </c>
      <c r="I45" s="19" t="s">
        <v>14</v>
      </c>
      <c r="J45" s="19" t="s">
        <v>14</v>
      </c>
      <c r="K45" s="5" t="s">
        <v>14</v>
      </c>
    </row>
    <row r="46" spans="1:11" x14ac:dyDescent="0.25">
      <c r="A46">
        <f t="shared" si="0"/>
        <v>39</v>
      </c>
      <c r="B46" s="16" t="s">
        <v>32</v>
      </c>
      <c r="C46" s="17" t="s">
        <v>12</v>
      </c>
      <c r="D46" s="30" t="s">
        <v>70</v>
      </c>
      <c r="E46" s="30" t="s">
        <v>70</v>
      </c>
      <c r="F46" s="20">
        <f>SUM(F44:F45)</f>
        <v>1568000</v>
      </c>
      <c r="G46" s="20">
        <f>SUM(G44:G45)</f>
        <v>1568000</v>
      </c>
      <c r="H46" s="20">
        <f>SUM(H44:H45)</f>
        <v>1568000</v>
      </c>
      <c r="I46" s="20">
        <f>SUM(I44:I45)</f>
        <v>0</v>
      </c>
      <c r="J46" s="20">
        <f>+F46-G46</f>
        <v>0</v>
      </c>
      <c r="K46" s="2"/>
    </row>
    <row r="47" spans="1:11" x14ac:dyDescent="0.25">
      <c r="A47">
        <f t="shared" si="0"/>
        <v>40</v>
      </c>
      <c r="B47" s="2"/>
      <c r="C47" s="4"/>
      <c r="D47" s="2"/>
      <c r="E47" s="27"/>
      <c r="F47" s="21"/>
      <c r="G47" s="21"/>
      <c r="H47" s="21"/>
      <c r="I47" s="21"/>
      <c r="J47" s="21"/>
      <c r="K47" s="2"/>
    </row>
    <row r="48" spans="1:11" x14ac:dyDescent="0.25">
      <c r="A48">
        <f t="shared" si="0"/>
        <v>41</v>
      </c>
      <c r="B48" s="16" t="s">
        <v>28</v>
      </c>
      <c r="C48" s="16" t="s">
        <v>29</v>
      </c>
      <c r="D48" s="30" t="s">
        <v>70</v>
      </c>
      <c r="E48" s="30" t="s">
        <v>70</v>
      </c>
      <c r="F48" s="20">
        <f>+F42+F38+F30+F26+F18+F46</f>
        <v>212238089</v>
      </c>
      <c r="G48" s="20">
        <f t="shared" ref="G48:I48" si="8">+G42+G38+G30+G26+G18+G46</f>
        <v>92543179</v>
      </c>
      <c r="H48" s="20">
        <f t="shared" si="8"/>
        <v>89827736.780000001</v>
      </c>
      <c r="I48" s="20">
        <f t="shared" si="8"/>
        <v>2715442.22</v>
      </c>
      <c r="J48" s="20">
        <f>+F48-G48</f>
        <v>119694910</v>
      </c>
    </row>
    <row r="49" spans="1:10" x14ac:dyDescent="0.25">
      <c r="A49" t="s">
        <v>14</v>
      </c>
    </row>
    <row r="50" spans="1:10" x14ac:dyDescent="0.25">
      <c r="A50" t="s">
        <v>14</v>
      </c>
    </row>
    <row r="51" spans="1:10" x14ac:dyDescent="0.25">
      <c r="A51" t="s">
        <v>14</v>
      </c>
      <c r="B51" s="16" t="s">
        <v>21</v>
      </c>
    </row>
    <row r="52" spans="1:10" x14ac:dyDescent="0.25">
      <c r="A52" t="s">
        <v>14</v>
      </c>
      <c r="B52" s="41" t="s">
        <v>93</v>
      </c>
      <c r="C52" s="41"/>
      <c r="D52" s="41"/>
      <c r="E52" s="41"/>
      <c r="F52" s="41"/>
      <c r="G52" s="41"/>
      <c r="H52" s="41"/>
      <c r="I52" s="41"/>
      <c r="J52" s="41"/>
    </row>
    <row r="53" spans="1:10" x14ac:dyDescent="0.25">
      <c r="B53" t="s">
        <v>66</v>
      </c>
      <c r="C53" s="33"/>
      <c r="D53" s="33"/>
      <c r="E53" s="29"/>
      <c r="F53" s="33"/>
      <c r="G53" s="33"/>
      <c r="H53" s="33"/>
      <c r="I53" s="33"/>
      <c r="J53" s="33"/>
    </row>
    <row r="54" spans="1:10" x14ac:dyDescent="0.25">
      <c r="A54" t="s">
        <v>14</v>
      </c>
      <c r="B54" t="s">
        <v>14</v>
      </c>
    </row>
    <row r="55" spans="1:10" x14ac:dyDescent="0.25">
      <c r="B55" t="s">
        <v>14</v>
      </c>
    </row>
  </sheetData>
  <mergeCells count="6">
    <mergeCell ref="K6:K7"/>
    <mergeCell ref="B52:J52"/>
    <mergeCell ref="E5:J5"/>
    <mergeCell ref="B6:B7"/>
    <mergeCell ref="C6:C7"/>
    <mergeCell ref="D6:D7"/>
  </mergeCells>
  <printOptions horizontalCentered="1"/>
  <pageMargins left="0.31496062992125984" right="0.31496062992125984" top="0.51181102362204722" bottom="0.27559055118110237" header="0.31496062992125984" footer="0.31496062992125984"/>
  <pageSetup paperSize="5" scale="6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D377E1-35E5-4F61-84BB-986EA9EE717F}">
  <sheetPr>
    <tabColor rgb="FFFFFF00"/>
    <pageSetUpPr fitToPage="1"/>
  </sheetPr>
  <dimension ref="A1:K55"/>
  <sheetViews>
    <sheetView workbookViewId="0">
      <selection activeCell="M20" sqref="M20"/>
    </sheetView>
  </sheetViews>
  <sheetFormatPr defaultRowHeight="15" x14ac:dyDescent="0.25"/>
  <cols>
    <col min="1" max="1" width="5" customWidth="1"/>
    <col min="2" max="2" width="30" customWidth="1"/>
    <col min="3" max="3" width="34.28515625" customWidth="1"/>
    <col min="4" max="4" width="37.42578125" customWidth="1"/>
    <col min="5" max="5" width="17.5703125" style="24" customWidth="1"/>
    <col min="6" max="7" width="17.5703125" customWidth="1"/>
    <col min="8" max="10" width="15.85546875" customWidth="1"/>
    <col min="11" max="11" width="52.7109375" customWidth="1"/>
  </cols>
  <sheetData>
    <row r="1" spans="1:11" ht="18.75" x14ac:dyDescent="0.3">
      <c r="B1" s="7" t="s">
        <v>23</v>
      </c>
    </row>
    <row r="2" spans="1:11" ht="18.75" x14ac:dyDescent="0.3">
      <c r="B2" s="7" t="s">
        <v>24</v>
      </c>
    </row>
    <row r="3" spans="1:11" ht="18.75" x14ac:dyDescent="0.3">
      <c r="B3" s="7" t="s">
        <v>36</v>
      </c>
    </row>
    <row r="4" spans="1:11" x14ac:dyDescent="0.25">
      <c r="B4" s="1"/>
      <c r="D4" t="s">
        <v>14</v>
      </c>
    </row>
    <row r="5" spans="1:11" x14ac:dyDescent="0.25">
      <c r="B5" s="1"/>
      <c r="C5" s="1"/>
      <c r="D5" s="1"/>
      <c r="E5" s="37" t="s">
        <v>94</v>
      </c>
      <c r="F5" s="38"/>
      <c r="G5" s="39"/>
      <c r="H5" s="39"/>
      <c r="I5" s="39"/>
      <c r="J5" s="40"/>
      <c r="K5" s="1"/>
    </row>
    <row r="6" spans="1:11" x14ac:dyDescent="0.25">
      <c r="B6" s="42" t="s">
        <v>0</v>
      </c>
      <c r="C6" s="42" t="s">
        <v>2</v>
      </c>
      <c r="D6" s="42" t="s">
        <v>1</v>
      </c>
      <c r="E6" s="13" t="s">
        <v>34</v>
      </c>
      <c r="F6" s="13" t="s">
        <v>3</v>
      </c>
      <c r="G6" s="13" t="s">
        <v>15</v>
      </c>
      <c r="H6" s="13" t="s">
        <v>19</v>
      </c>
      <c r="I6" s="13" t="s">
        <v>17</v>
      </c>
      <c r="J6" s="13" t="s">
        <v>4</v>
      </c>
      <c r="K6" s="35" t="s">
        <v>6</v>
      </c>
    </row>
    <row r="7" spans="1:11" x14ac:dyDescent="0.25">
      <c r="B7" s="42"/>
      <c r="C7" s="42"/>
      <c r="D7" s="42"/>
      <c r="E7" s="14" t="s">
        <v>35</v>
      </c>
      <c r="F7" s="15" t="s">
        <v>25</v>
      </c>
      <c r="G7" s="14" t="s">
        <v>16</v>
      </c>
      <c r="H7" s="14" t="s">
        <v>20</v>
      </c>
      <c r="I7" s="14" t="s">
        <v>18</v>
      </c>
      <c r="J7" s="14" t="s">
        <v>13</v>
      </c>
      <c r="K7" s="36"/>
    </row>
    <row r="8" spans="1:11" x14ac:dyDescent="0.25">
      <c r="A8">
        <v>1</v>
      </c>
      <c r="B8" s="2" t="s">
        <v>38</v>
      </c>
      <c r="C8" s="5" t="s">
        <v>5</v>
      </c>
      <c r="D8" s="5" t="s">
        <v>22</v>
      </c>
      <c r="E8" s="25" t="s">
        <v>37</v>
      </c>
      <c r="F8" s="18">
        <v>189192568</v>
      </c>
      <c r="G8" s="18">
        <v>94596268</v>
      </c>
      <c r="H8" s="18">
        <v>94596268</v>
      </c>
      <c r="I8" s="18">
        <f>+G8-H8</f>
        <v>0</v>
      </c>
      <c r="J8" s="18">
        <f>+F8-G8</f>
        <v>94596300</v>
      </c>
      <c r="K8" s="3" t="s">
        <v>84</v>
      </c>
    </row>
    <row r="9" spans="1:11" x14ac:dyDescent="0.25">
      <c r="A9">
        <f>SUM(A8+1)</f>
        <v>2</v>
      </c>
      <c r="B9" s="2"/>
      <c r="C9" s="5"/>
      <c r="D9" s="5"/>
      <c r="E9" s="25"/>
      <c r="F9" s="18"/>
      <c r="G9" s="18"/>
      <c r="H9" s="18"/>
      <c r="I9" s="18"/>
      <c r="J9" s="18"/>
      <c r="K9" s="3" t="s">
        <v>14</v>
      </c>
    </row>
    <row r="10" spans="1:11" ht="30" x14ac:dyDescent="0.25">
      <c r="A10">
        <f t="shared" ref="A10:A48" si="0">SUM(A9+1)</f>
        <v>3</v>
      </c>
      <c r="B10" s="2" t="s">
        <v>39</v>
      </c>
      <c r="C10" s="2" t="s">
        <v>5</v>
      </c>
      <c r="D10" s="5" t="s">
        <v>30</v>
      </c>
      <c r="E10" s="25" t="s">
        <v>40</v>
      </c>
      <c r="F10" s="18">
        <v>500000</v>
      </c>
      <c r="G10" s="18">
        <v>500000</v>
      </c>
      <c r="H10" s="18">
        <v>249999</v>
      </c>
      <c r="I10" s="18">
        <f>+G10-H10</f>
        <v>250001</v>
      </c>
      <c r="J10" s="18">
        <f>+F10-G10</f>
        <v>0</v>
      </c>
      <c r="K10" s="3" t="s">
        <v>79</v>
      </c>
    </row>
    <row r="11" spans="1:11" x14ac:dyDescent="0.25">
      <c r="A11">
        <f t="shared" si="0"/>
        <v>4</v>
      </c>
      <c r="B11" s="2"/>
      <c r="C11" s="5"/>
      <c r="D11" s="12"/>
      <c r="E11" s="26"/>
      <c r="F11" s="19"/>
      <c r="G11" s="19"/>
      <c r="H11" s="19"/>
      <c r="I11" s="19"/>
      <c r="J11" s="19"/>
      <c r="K11" s="3"/>
    </row>
    <row r="12" spans="1:11" x14ac:dyDescent="0.25">
      <c r="A12">
        <f t="shared" si="0"/>
        <v>5</v>
      </c>
      <c r="B12" s="2" t="s">
        <v>41</v>
      </c>
      <c r="C12" s="2" t="s">
        <v>5</v>
      </c>
      <c r="D12" s="5" t="s">
        <v>31</v>
      </c>
      <c r="E12" s="25" t="s">
        <v>42</v>
      </c>
      <c r="F12" s="18">
        <v>540545</v>
      </c>
      <c r="G12" s="18">
        <v>273152</v>
      </c>
      <c r="H12" s="18">
        <v>270272</v>
      </c>
      <c r="I12" s="18">
        <f>+G12-H12</f>
        <v>2880</v>
      </c>
      <c r="J12" s="18">
        <f>+F12-G12</f>
        <v>267393</v>
      </c>
      <c r="K12" s="3" t="s">
        <v>69</v>
      </c>
    </row>
    <row r="13" spans="1:11" x14ac:dyDescent="0.25">
      <c r="A13">
        <f t="shared" si="0"/>
        <v>6</v>
      </c>
      <c r="B13" s="2"/>
      <c r="C13" s="2"/>
      <c r="D13" s="5"/>
      <c r="E13" s="25"/>
      <c r="F13" s="18"/>
      <c r="G13" s="18"/>
      <c r="H13" s="18"/>
      <c r="I13" s="18"/>
      <c r="J13" s="18"/>
      <c r="K13" s="3"/>
    </row>
    <row r="14" spans="1:11" ht="30" x14ac:dyDescent="0.25">
      <c r="A14">
        <f t="shared" si="0"/>
        <v>7</v>
      </c>
      <c r="B14" s="2" t="s">
        <v>55</v>
      </c>
      <c r="C14" s="2" t="s">
        <v>5</v>
      </c>
      <c r="D14" s="5" t="s">
        <v>56</v>
      </c>
      <c r="E14" s="25" t="s">
        <v>57</v>
      </c>
      <c r="F14" s="18">
        <v>1500000</v>
      </c>
      <c r="G14" s="18">
        <v>1500000</v>
      </c>
      <c r="H14" s="18">
        <v>418484.43</v>
      </c>
      <c r="I14" s="18">
        <f t="shared" ref="I14" si="1">+G14-H14</f>
        <v>1081515.57</v>
      </c>
      <c r="J14" s="18">
        <f>+F14-G14</f>
        <v>0</v>
      </c>
      <c r="K14" s="3" t="s">
        <v>80</v>
      </c>
    </row>
    <row r="15" spans="1:11" x14ac:dyDescent="0.25">
      <c r="A15">
        <f t="shared" si="0"/>
        <v>8</v>
      </c>
      <c r="B15" s="2"/>
      <c r="C15" s="2" t="s">
        <v>14</v>
      </c>
      <c r="D15" s="6" t="s">
        <v>14</v>
      </c>
      <c r="E15" s="26"/>
      <c r="F15" s="19" t="s">
        <v>14</v>
      </c>
      <c r="G15" s="19" t="s">
        <v>14</v>
      </c>
      <c r="H15" s="19" t="s">
        <v>14</v>
      </c>
      <c r="I15" s="18"/>
      <c r="J15" s="18"/>
      <c r="K15" s="5" t="s">
        <v>14</v>
      </c>
    </row>
    <row r="16" spans="1:11" ht="30" x14ac:dyDescent="0.25">
      <c r="A16">
        <f t="shared" si="0"/>
        <v>9</v>
      </c>
      <c r="B16" s="2" t="s">
        <v>61</v>
      </c>
      <c r="C16" s="2" t="s">
        <v>5</v>
      </c>
      <c r="D16" s="5" t="s">
        <v>62</v>
      </c>
      <c r="E16" s="25" t="s">
        <v>63</v>
      </c>
      <c r="F16" s="18">
        <v>885000</v>
      </c>
      <c r="G16" s="18">
        <v>442500</v>
      </c>
      <c r="H16" s="18">
        <v>442499</v>
      </c>
      <c r="I16" s="18">
        <f t="shared" ref="I16" si="2">+G16-H16</f>
        <v>1</v>
      </c>
      <c r="J16" s="18">
        <f>+F16-G16</f>
        <v>442500</v>
      </c>
      <c r="K16" s="3" t="s">
        <v>81</v>
      </c>
    </row>
    <row r="17" spans="1:11" x14ac:dyDescent="0.25">
      <c r="A17">
        <f t="shared" si="0"/>
        <v>10</v>
      </c>
      <c r="B17" s="2"/>
      <c r="C17" s="2" t="s">
        <v>14</v>
      </c>
      <c r="D17" s="6" t="s">
        <v>14</v>
      </c>
      <c r="E17" s="26"/>
      <c r="F17" s="19" t="s">
        <v>14</v>
      </c>
      <c r="G17" s="19" t="s">
        <v>14</v>
      </c>
      <c r="H17" s="19" t="s">
        <v>14</v>
      </c>
      <c r="I17" s="18"/>
      <c r="J17" s="18"/>
      <c r="K17" s="5" t="s">
        <v>14</v>
      </c>
    </row>
    <row r="18" spans="1:11" x14ac:dyDescent="0.25">
      <c r="A18">
        <f t="shared" si="0"/>
        <v>11</v>
      </c>
      <c r="B18" s="16" t="s">
        <v>32</v>
      </c>
      <c r="C18" s="16" t="s">
        <v>5</v>
      </c>
      <c r="D18" s="30" t="s">
        <v>70</v>
      </c>
      <c r="E18" s="30" t="s">
        <v>70</v>
      </c>
      <c r="F18" s="20">
        <f>SUM(F8:F17)</f>
        <v>192618113</v>
      </c>
      <c r="G18" s="20">
        <f t="shared" ref="G18:I18" si="3">SUM(G8:G17)</f>
        <v>97311920</v>
      </c>
      <c r="H18" s="20">
        <f t="shared" si="3"/>
        <v>95977522.430000007</v>
      </c>
      <c r="I18" s="20">
        <f t="shared" si="3"/>
        <v>1334397.57</v>
      </c>
      <c r="J18" s="20">
        <f>+F18-G18</f>
        <v>95306193</v>
      </c>
      <c r="K18" s="2" t="s">
        <v>14</v>
      </c>
    </row>
    <row r="19" spans="1:11" x14ac:dyDescent="0.25">
      <c r="A19">
        <f t="shared" si="0"/>
        <v>12</v>
      </c>
      <c r="B19" s="2"/>
      <c r="C19" s="2"/>
      <c r="D19" s="2"/>
      <c r="E19" s="27"/>
      <c r="F19" s="21"/>
      <c r="G19" s="21"/>
      <c r="H19" s="21"/>
      <c r="I19" s="21"/>
      <c r="J19" s="21"/>
      <c r="K19" s="2" t="s">
        <v>14</v>
      </c>
    </row>
    <row r="20" spans="1:11" x14ac:dyDescent="0.25">
      <c r="A20">
        <f t="shared" si="0"/>
        <v>13</v>
      </c>
      <c r="B20" s="2" t="s">
        <v>38</v>
      </c>
      <c r="C20" s="4" t="s">
        <v>9</v>
      </c>
      <c r="D20" s="5" t="s">
        <v>8</v>
      </c>
      <c r="E20" s="25" t="s">
        <v>64</v>
      </c>
      <c r="F20" s="18">
        <v>14381558</v>
      </c>
      <c r="G20" s="18">
        <v>9053102</v>
      </c>
      <c r="H20" s="18">
        <v>7190778.6799999997</v>
      </c>
      <c r="I20" s="18">
        <f>+G20-H20</f>
        <v>1862323.3200000003</v>
      </c>
      <c r="J20" s="18">
        <f>+F20-G20</f>
        <v>5328456</v>
      </c>
      <c r="K20" s="2" t="s">
        <v>68</v>
      </c>
    </row>
    <row r="21" spans="1:11" x14ac:dyDescent="0.25">
      <c r="A21">
        <f t="shared" si="0"/>
        <v>14</v>
      </c>
      <c r="B21" s="2"/>
      <c r="C21" s="4"/>
      <c r="D21" s="5"/>
      <c r="E21" s="25"/>
      <c r="F21" s="18"/>
      <c r="G21" s="18"/>
      <c r="H21" s="18"/>
      <c r="I21" s="18"/>
      <c r="J21" s="18"/>
      <c r="K21" s="2"/>
    </row>
    <row r="22" spans="1:11" x14ac:dyDescent="0.25">
      <c r="A22">
        <f t="shared" si="0"/>
        <v>15</v>
      </c>
      <c r="B22" s="2" t="s">
        <v>52</v>
      </c>
      <c r="C22" s="4" t="s">
        <v>9</v>
      </c>
      <c r="D22" s="5" t="s">
        <v>54</v>
      </c>
      <c r="E22" s="25" t="s">
        <v>53</v>
      </c>
      <c r="F22" s="18">
        <v>50000</v>
      </c>
      <c r="G22" s="18">
        <v>28125</v>
      </c>
      <c r="H22" s="18">
        <v>25000</v>
      </c>
      <c r="I22" s="18">
        <f>+G22-H22</f>
        <v>3125</v>
      </c>
      <c r="J22" s="18">
        <f>+F22-G22</f>
        <v>21875</v>
      </c>
      <c r="K22" s="2" t="s">
        <v>72</v>
      </c>
    </row>
    <row r="23" spans="1:11" x14ac:dyDescent="0.25">
      <c r="A23">
        <f t="shared" si="0"/>
        <v>16</v>
      </c>
      <c r="B23" s="2" t="s">
        <v>14</v>
      </c>
      <c r="C23" s="8" t="s">
        <v>14</v>
      </c>
      <c r="D23" s="5" t="s">
        <v>14</v>
      </c>
      <c r="E23" s="26"/>
      <c r="F23" s="19" t="s">
        <v>14</v>
      </c>
      <c r="G23" s="19" t="s">
        <v>14</v>
      </c>
      <c r="H23" s="19" t="s">
        <v>14</v>
      </c>
      <c r="I23" s="19" t="s">
        <v>14</v>
      </c>
      <c r="J23" s="19" t="s">
        <v>14</v>
      </c>
      <c r="K23" s="5" t="s">
        <v>14</v>
      </c>
    </row>
    <row r="24" spans="1:11" x14ac:dyDescent="0.25">
      <c r="A24">
        <f t="shared" si="0"/>
        <v>17</v>
      </c>
      <c r="B24" s="2" t="s">
        <v>58</v>
      </c>
      <c r="C24" s="4" t="s">
        <v>9</v>
      </c>
      <c r="D24" s="5" t="s">
        <v>59</v>
      </c>
      <c r="E24" s="25" t="s">
        <v>60</v>
      </c>
      <c r="F24" s="18">
        <v>393545</v>
      </c>
      <c r="G24" s="18">
        <v>208654</v>
      </c>
      <c r="H24" s="18">
        <v>196772</v>
      </c>
      <c r="I24" s="18">
        <f>+G24-H24</f>
        <v>11882</v>
      </c>
      <c r="J24" s="18">
        <f>+F24-G24</f>
        <v>184891</v>
      </c>
      <c r="K24" s="2" t="s">
        <v>67</v>
      </c>
    </row>
    <row r="25" spans="1:11" x14ac:dyDescent="0.25">
      <c r="A25">
        <f t="shared" si="0"/>
        <v>18</v>
      </c>
      <c r="B25" s="2" t="s">
        <v>14</v>
      </c>
      <c r="C25" s="8" t="s">
        <v>14</v>
      </c>
      <c r="D25" s="5" t="s">
        <v>14</v>
      </c>
      <c r="E25" s="26"/>
      <c r="F25" s="19" t="s">
        <v>14</v>
      </c>
      <c r="G25" s="19" t="s">
        <v>14</v>
      </c>
      <c r="H25" s="19" t="s">
        <v>14</v>
      </c>
      <c r="I25" s="19" t="s">
        <v>14</v>
      </c>
      <c r="J25" s="19" t="s">
        <v>14</v>
      </c>
      <c r="K25" s="5" t="s">
        <v>14</v>
      </c>
    </row>
    <row r="26" spans="1:11" x14ac:dyDescent="0.25">
      <c r="A26">
        <f t="shared" si="0"/>
        <v>19</v>
      </c>
      <c r="B26" s="16" t="s">
        <v>32</v>
      </c>
      <c r="C26" s="17" t="s">
        <v>12</v>
      </c>
      <c r="D26" s="30" t="s">
        <v>70</v>
      </c>
      <c r="E26" s="30" t="s">
        <v>70</v>
      </c>
      <c r="F26" s="20">
        <f>SUM(F20:F25)</f>
        <v>14825103</v>
      </c>
      <c r="G26" s="20">
        <f>SUM(G20:G25)</f>
        <v>9289881</v>
      </c>
      <c r="H26" s="20">
        <f>SUM(H20:H25)</f>
        <v>7412550.6799999997</v>
      </c>
      <c r="I26" s="20">
        <f>SUM(I20:I25)</f>
        <v>1877330.3200000003</v>
      </c>
      <c r="J26" s="20">
        <f>+F26-G26</f>
        <v>5535222</v>
      </c>
      <c r="K26" s="2"/>
    </row>
    <row r="27" spans="1:11" x14ac:dyDescent="0.25">
      <c r="A27">
        <f t="shared" si="0"/>
        <v>20</v>
      </c>
      <c r="B27" s="2"/>
      <c r="C27" s="4"/>
      <c r="D27" s="2"/>
      <c r="E27" s="27"/>
      <c r="F27" s="21"/>
      <c r="G27" s="21"/>
      <c r="H27" s="21"/>
      <c r="I27" s="21"/>
      <c r="J27" s="21"/>
      <c r="K27" s="2"/>
    </row>
    <row r="28" spans="1:11" x14ac:dyDescent="0.25">
      <c r="A28">
        <f t="shared" si="0"/>
        <v>21</v>
      </c>
      <c r="B28" s="2" t="s">
        <v>38</v>
      </c>
      <c r="C28" s="5" t="s">
        <v>33</v>
      </c>
      <c r="D28" s="5" t="s">
        <v>8</v>
      </c>
      <c r="E28" s="25" t="s">
        <v>47</v>
      </c>
      <c r="F28" s="18">
        <v>891575</v>
      </c>
      <c r="G28" s="18">
        <v>445788</v>
      </c>
      <c r="H28" s="18">
        <v>445788</v>
      </c>
      <c r="I28" s="18">
        <f>+G28-H28</f>
        <v>0</v>
      </c>
      <c r="J28" s="18">
        <f>+F28-G28</f>
        <v>445787</v>
      </c>
      <c r="K28" s="3" t="s">
        <v>73</v>
      </c>
    </row>
    <row r="29" spans="1:11" x14ac:dyDescent="0.25">
      <c r="A29">
        <f t="shared" si="0"/>
        <v>22</v>
      </c>
      <c r="B29" s="2"/>
      <c r="C29" s="5"/>
      <c r="D29" s="5"/>
      <c r="E29" s="25"/>
      <c r="F29" s="18"/>
      <c r="G29" s="18"/>
      <c r="H29" s="18"/>
      <c r="I29" s="18"/>
      <c r="J29" s="18"/>
      <c r="K29" s="3"/>
    </row>
    <row r="30" spans="1:11" x14ac:dyDescent="0.25">
      <c r="A30">
        <f t="shared" si="0"/>
        <v>23</v>
      </c>
      <c r="B30" s="16" t="s">
        <v>32</v>
      </c>
      <c r="C30" s="16" t="s">
        <v>33</v>
      </c>
      <c r="D30" s="30" t="s">
        <v>70</v>
      </c>
      <c r="E30" s="30" t="s">
        <v>70</v>
      </c>
      <c r="F30" s="22">
        <f>+F28</f>
        <v>891575</v>
      </c>
      <c r="G30" s="22">
        <f t="shared" ref="G30:I30" si="4">+G28</f>
        <v>445788</v>
      </c>
      <c r="H30" s="22">
        <f t="shared" si="4"/>
        <v>445788</v>
      </c>
      <c r="I30" s="22">
        <f t="shared" si="4"/>
        <v>0</v>
      </c>
      <c r="J30" s="22">
        <f>+F30-G30</f>
        <v>445787</v>
      </c>
      <c r="K30" s="2" t="s">
        <v>14</v>
      </c>
    </row>
    <row r="31" spans="1:11" x14ac:dyDescent="0.25">
      <c r="A31">
        <f t="shared" si="0"/>
        <v>24</v>
      </c>
      <c r="B31" s="2"/>
      <c r="C31" s="2"/>
      <c r="D31" s="2"/>
      <c r="E31" s="28"/>
      <c r="F31" s="23"/>
      <c r="G31" s="23"/>
      <c r="H31" s="23"/>
      <c r="I31" s="23"/>
      <c r="J31" s="23"/>
      <c r="K31" s="2"/>
    </row>
    <row r="32" spans="1:11" ht="45" x14ac:dyDescent="0.25">
      <c r="A32">
        <f t="shared" si="0"/>
        <v>25</v>
      </c>
      <c r="B32" s="2" t="s">
        <v>45</v>
      </c>
      <c r="C32" s="2" t="s">
        <v>7</v>
      </c>
      <c r="D32" s="2" t="s">
        <v>8</v>
      </c>
      <c r="E32" s="27" t="s">
        <v>99</v>
      </c>
      <c r="F32" s="21">
        <v>891754</v>
      </c>
      <c r="G32" s="21">
        <v>445881</v>
      </c>
      <c r="H32" s="18">
        <v>445881</v>
      </c>
      <c r="I32" s="18">
        <f>+G32-H32</f>
        <v>0</v>
      </c>
      <c r="J32" s="18">
        <f>+F32-G32</f>
        <v>445873</v>
      </c>
      <c r="K32" s="3" t="s">
        <v>98</v>
      </c>
    </row>
    <row r="33" spans="1:11" x14ac:dyDescent="0.25">
      <c r="A33">
        <f t="shared" si="0"/>
        <v>26</v>
      </c>
      <c r="B33" s="2"/>
      <c r="C33" s="2"/>
      <c r="D33" s="2"/>
      <c r="E33" s="27"/>
      <c r="F33" s="21"/>
      <c r="G33" s="21"/>
      <c r="H33" s="18"/>
      <c r="I33" s="18"/>
      <c r="J33" s="18"/>
      <c r="K33" s="2"/>
    </row>
    <row r="34" spans="1:11" x14ac:dyDescent="0.25">
      <c r="A34">
        <f t="shared" si="0"/>
        <v>27</v>
      </c>
      <c r="B34" s="2" t="s">
        <v>49</v>
      </c>
      <c r="C34" s="2" t="s">
        <v>7</v>
      </c>
      <c r="D34" s="2" t="s">
        <v>10</v>
      </c>
      <c r="E34" s="27" t="s">
        <v>48</v>
      </c>
      <c r="F34" s="21">
        <v>607263</v>
      </c>
      <c r="G34" s="21">
        <v>350362</v>
      </c>
      <c r="H34" s="18">
        <v>350362</v>
      </c>
      <c r="I34" s="18">
        <f t="shared" ref="I34:I36" si="5">+G34-H34</f>
        <v>0</v>
      </c>
      <c r="J34" s="18">
        <f>+F34-G34</f>
        <v>256901</v>
      </c>
      <c r="K34" s="3" t="s">
        <v>75</v>
      </c>
    </row>
    <row r="35" spans="1:11" x14ac:dyDescent="0.25">
      <c r="A35">
        <f t="shared" si="0"/>
        <v>28</v>
      </c>
      <c r="B35" s="2"/>
      <c r="C35" s="2"/>
      <c r="D35" s="2"/>
      <c r="E35" s="27"/>
      <c r="F35" s="21"/>
      <c r="G35" s="21"/>
      <c r="H35" s="18"/>
      <c r="I35" s="18"/>
      <c r="J35" s="18"/>
      <c r="K35" s="2"/>
    </row>
    <row r="36" spans="1:11" x14ac:dyDescent="0.25">
      <c r="A36">
        <f t="shared" si="0"/>
        <v>29</v>
      </c>
      <c r="B36" s="2" t="s">
        <v>50</v>
      </c>
      <c r="C36" s="5" t="s">
        <v>7</v>
      </c>
      <c r="D36" s="6" t="s">
        <v>11</v>
      </c>
      <c r="E36" s="27" t="s">
        <v>51</v>
      </c>
      <c r="F36" s="21">
        <v>277589</v>
      </c>
      <c r="G36" s="21">
        <v>138797</v>
      </c>
      <c r="H36" s="18">
        <v>138797</v>
      </c>
      <c r="I36" s="18">
        <f t="shared" si="5"/>
        <v>0</v>
      </c>
      <c r="J36" s="18">
        <f>+F36-G36</f>
        <v>138792</v>
      </c>
      <c r="K36" s="3" t="s">
        <v>76</v>
      </c>
    </row>
    <row r="37" spans="1:11" x14ac:dyDescent="0.25">
      <c r="A37">
        <f t="shared" si="0"/>
        <v>30</v>
      </c>
      <c r="B37" s="2"/>
      <c r="C37" s="5"/>
      <c r="D37" s="6"/>
      <c r="E37" s="27"/>
      <c r="F37" s="21"/>
      <c r="G37" s="21"/>
      <c r="H37" s="18"/>
      <c r="I37" s="18"/>
      <c r="J37" s="18"/>
      <c r="K37" s="2"/>
    </row>
    <row r="38" spans="1:11" x14ac:dyDescent="0.25">
      <c r="A38">
        <f t="shared" si="0"/>
        <v>31</v>
      </c>
      <c r="B38" s="16" t="s">
        <v>32</v>
      </c>
      <c r="C38" s="16" t="s">
        <v>7</v>
      </c>
      <c r="D38" s="30" t="s">
        <v>70</v>
      </c>
      <c r="E38" s="30" t="s">
        <v>70</v>
      </c>
      <c r="F38" s="22">
        <f>SUM(F32:F37)</f>
        <v>1776606</v>
      </c>
      <c r="G38" s="22">
        <f t="shared" ref="G38:I38" si="6">SUM(G32:G37)</f>
        <v>935040</v>
      </c>
      <c r="H38" s="22">
        <f t="shared" si="6"/>
        <v>935040</v>
      </c>
      <c r="I38" s="22">
        <f t="shared" si="6"/>
        <v>0</v>
      </c>
      <c r="J38" s="22">
        <f>+F38-G38</f>
        <v>841566</v>
      </c>
      <c r="K38" s="2" t="s">
        <v>14</v>
      </c>
    </row>
    <row r="39" spans="1:11" x14ac:dyDescent="0.25">
      <c r="A39">
        <f t="shared" si="0"/>
        <v>32</v>
      </c>
      <c r="B39" s="2"/>
      <c r="C39" s="4"/>
      <c r="D39" s="2"/>
      <c r="E39" s="27"/>
      <c r="F39" s="21"/>
      <c r="G39" s="21"/>
      <c r="H39" s="21"/>
      <c r="I39" s="21"/>
      <c r="J39" s="21"/>
      <c r="K39" s="2"/>
    </row>
    <row r="40" spans="1:11" ht="30" x14ac:dyDescent="0.25">
      <c r="A40">
        <f t="shared" si="0"/>
        <v>33</v>
      </c>
      <c r="B40" s="2" t="s">
        <v>43</v>
      </c>
      <c r="C40" s="5" t="s">
        <v>26</v>
      </c>
      <c r="D40" s="5" t="s">
        <v>27</v>
      </c>
      <c r="E40" s="25" t="s">
        <v>44</v>
      </c>
      <c r="F40" s="18">
        <v>558692</v>
      </c>
      <c r="G40" s="18">
        <v>279346</v>
      </c>
      <c r="H40" s="18">
        <v>236102</v>
      </c>
      <c r="I40" s="18">
        <f>+G40-H40</f>
        <v>43244</v>
      </c>
      <c r="J40" s="18">
        <f>+F40-G40</f>
        <v>279346</v>
      </c>
      <c r="K40" s="3" t="s">
        <v>85</v>
      </c>
    </row>
    <row r="41" spans="1:11" x14ac:dyDescent="0.25">
      <c r="A41">
        <f t="shared" si="0"/>
        <v>34</v>
      </c>
      <c r="B41" s="2"/>
      <c r="C41" s="5"/>
      <c r="D41" s="5"/>
      <c r="E41" s="25"/>
      <c r="F41" s="18"/>
      <c r="G41" s="18"/>
      <c r="H41" s="18"/>
      <c r="I41" s="18"/>
      <c r="J41" s="18"/>
      <c r="K41" s="3"/>
    </row>
    <row r="42" spans="1:11" x14ac:dyDescent="0.25">
      <c r="A42">
        <f t="shared" si="0"/>
        <v>35</v>
      </c>
      <c r="B42" s="16" t="s">
        <v>32</v>
      </c>
      <c r="C42" s="16" t="s">
        <v>26</v>
      </c>
      <c r="D42" s="30" t="s">
        <v>70</v>
      </c>
      <c r="E42" s="30" t="s">
        <v>70</v>
      </c>
      <c r="F42" s="22">
        <f>+F40</f>
        <v>558692</v>
      </c>
      <c r="G42" s="22">
        <f>+G40</f>
        <v>279346</v>
      </c>
      <c r="H42" s="22">
        <f t="shared" ref="H42:I42" si="7">+H40</f>
        <v>236102</v>
      </c>
      <c r="I42" s="22">
        <f t="shared" si="7"/>
        <v>43244</v>
      </c>
      <c r="J42" s="22">
        <f>+F42-G42</f>
        <v>279346</v>
      </c>
      <c r="K42" s="2" t="s">
        <v>14</v>
      </c>
    </row>
    <row r="43" spans="1:11" x14ac:dyDescent="0.25">
      <c r="A43">
        <f t="shared" si="0"/>
        <v>36</v>
      </c>
      <c r="B43" s="2"/>
      <c r="C43" s="5"/>
      <c r="D43" s="5"/>
      <c r="E43" s="25"/>
      <c r="F43" s="18"/>
      <c r="G43" s="18"/>
      <c r="H43" s="18"/>
      <c r="I43" s="18"/>
      <c r="J43" s="18"/>
      <c r="K43" s="3"/>
    </row>
    <row r="44" spans="1:11" x14ac:dyDescent="0.25">
      <c r="A44">
        <f t="shared" si="0"/>
        <v>37</v>
      </c>
      <c r="B44" s="2" t="s">
        <v>90</v>
      </c>
      <c r="C44" s="4" t="s">
        <v>9</v>
      </c>
      <c r="D44" s="5" t="s">
        <v>91</v>
      </c>
      <c r="E44" s="25" t="s">
        <v>92</v>
      </c>
      <c r="F44" s="18">
        <v>1568000</v>
      </c>
      <c r="G44" s="18">
        <v>1568000</v>
      </c>
      <c r="H44" s="18">
        <v>1568000</v>
      </c>
      <c r="I44" s="18">
        <f>+G44-H44</f>
        <v>0</v>
      </c>
      <c r="J44" s="18">
        <f>+F44-G44</f>
        <v>0</v>
      </c>
      <c r="K44" s="2" t="s">
        <v>67</v>
      </c>
    </row>
    <row r="45" spans="1:11" x14ac:dyDescent="0.25">
      <c r="A45">
        <f t="shared" si="0"/>
        <v>38</v>
      </c>
      <c r="B45" s="2" t="s">
        <v>14</v>
      </c>
      <c r="C45" s="8" t="s">
        <v>14</v>
      </c>
      <c r="D45" s="5" t="s">
        <v>14</v>
      </c>
      <c r="E45" s="26"/>
      <c r="F45" s="19" t="s">
        <v>14</v>
      </c>
      <c r="G45" s="19" t="s">
        <v>14</v>
      </c>
      <c r="H45" s="19" t="s">
        <v>14</v>
      </c>
      <c r="I45" s="19" t="s">
        <v>14</v>
      </c>
      <c r="J45" s="19" t="s">
        <v>14</v>
      </c>
      <c r="K45" s="5" t="s">
        <v>14</v>
      </c>
    </row>
    <row r="46" spans="1:11" x14ac:dyDescent="0.25">
      <c r="A46">
        <f t="shared" si="0"/>
        <v>39</v>
      </c>
      <c r="B46" s="16" t="s">
        <v>32</v>
      </c>
      <c r="C46" s="17" t="s">
        <v>12</v>
      </c>
      <c r="D46" s="30" t="s">
        <v>70</v>
      </c>
      <c r="E46" s="30" t="s">
        <v>70</v>
      </c>
      <c r="F46" s="20">
        <f>SUM(F44:F45)</f>
        <v>1568000</v>
      </c>
      <c r="G46" s="20">
        <f>SUM(G44:G45)</f>
        <v>1568000</v>
      </c>
      <c r="H46" s="20">
        <f>SUM(H44:H45)</f>
        <v>1568000</v>
      </c>
      <c r="I46" s="20">
        <f>SUM(I44:I45)</f>
        <v>0</v>
      </c>
      <c r="J46" s="20">
        <f>+F46-G46</f>
        <v>0</v>
      </c>
      <c r="K46" s="2"/>
    </row>
    <row r="47" spans="1:11" x14ac:dyDescent="0.25">
      <c r="A47">
        <f t="shared" si="0"/>
        <v>40</v>
      </c>
      <c r="B47" s="2"/>
      <c r="C47" s="4"/>
      <c r="D47" s="2"/>
      <c r="E47" s="27"/>
      <c r="F47" s="21"/>
      <c r="G47" s="21"/>
      <c r="H47" s="21"/>
      <c r="I47" s="21"/>
      <c r="J47" s="21"/>
      <c r="K47" s="2"/>
    </row>
    <row r="48" spans="1:11" x14ac:dyDescent="0.25">
      <c r="A48">
        <f t="shared" si="0"/>
        <v>41</v>
      </c>
      <c r="B48" s="16" t="s">
        <v>28</v>
      </c>
      <c r="C48" s="16" t="s">
        <v>29</v>
      </c>
      <c r="D48" s="30" t="s">
        <v>70</v>
      </c>
      <c r="E48" s="30" t="s">
        <v>70</v>
      </c>
      <c r="F48" s="20">
        <f>+F42+F38+F30+F26+F18+F46</f>
        <v>212238089</v>
      </c>
      <c r="G48" s="20">
        <f t="shared" ref="G48:I48" si="8">+G42+G38+G30+G26+G18+G46</f>
        <v>109829975</v>
      </c>
      <c r="H48" s="20">
        <f t="shared" si="8"/>
        <v>106575003.11000001</v>
      </c>
      <c r="I48" s="20">
        <f t="shared" si="8"/>
        <v>3254971.8900000006</v>
      </c>
      <c r="J48" s="20">
        <f>+F48-G48</f>
        <v>102408114</v>
      </c>
    </row>
    <row r="49" spans="1:10" x14ac:dyDescent="0.25">
      <c r="A49" t="s">
        <v>14</v>
      </c>
    </row>
    <row r="50" spans="1:10" x14ac:dyDescent="0.25">
      <c r="A50" t="s">
        <v>14</v>
      </c>
    </row>
    <row r="51" spans="1:10" x14ac:dyDescent="0.25">
      <c r="A51" t="s">
        <v>14</v>
      </c>
      <c r="B51" s="16" t="s">
        <v>21</v>
      </c>
    </row>
    <row r="52" spans="1:10" x14ac:dyDescent="0.25">
      <c r="A52" t="s">
        <v>14</v>
      </c>
      <c r="B52" s="41" t="s">
        <v>93</v>
      </c>
      <c r="C52" s="41"/>
      <c r="D52" s="41"/>
      <c r="E52" s="41"/>
      <c r="F52" s="41"/>
      <c r="G52" s="41"/>
      <c r="H52" s="41"/>
      <c r="I52" s="41"/>
      <c r="J52" s="41"/>
    </row>
    <row r="53" spans="1:10" x14ac:dyDescent="0.25">
      <c r="B53" t="s">
        <v>66</v>
      </c>
      <c r="C53" s="33"/>
      <c r="D53" s="33"/>
      <c r="E53" s="29"/>
      <c r="F53" s="33"/>
      <c r="G53" s="33"/>
      <c r="H53" s="33"/>
      <c r="I53" s="33"/>
      <c r="J53" s="33"/>
    </row>
    <row r="54" spans="1:10" x14ac:dyDescent="0.25">
      <c r="A54" t="s">
        <v>14</v>
      </c>
      <c r="B54" t="s">
        <v>14</v>
      </c>
    </row>
    <row r="55" spans="1:10" x14ac:dyDescent="0.25">
      <c r="B55" t="s">
        <v>14</v>
      </c>
    </row>
  </sheetData>
  <mergeCells count="6">
    <mergeCell ref="K6:K7"/>
    <mergeCell ref="B52:J52"/>
    <mergeCell ref="E5:J5"/>
    <mergeCell ref="B6:B7"/>
    <mergeCell ref="C6:C7"/>
    <mergeCell ref="D6:D7"/>
  </mergeCells>
  <printOptions horizontalCentered="1"/>
  <pageMargins left="0.31496062992125984" right="0.31496062992125984" top="0.51181102362204722" bottom="0.27559055118110237" header="0.31496062992125984" footer="0.31496062992125984"/>
  <pageSetup paperSize="5" scale="6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F61648-67D0-402F-91E9-5A31F1CE160E}">
  <sheetPr>
    <tabColor rgb="FFFFFF00"/>
    <pageSetUpPr fitToPage="1"/>
  </sheetPr>
  <dimension ref="A1:K55"/>
  <sheetViews>
    <sheetView workbookViewId="0">
      <selection activeCell="M20" sqref="M20"/>
    </sheetView>
  </sheetViews>
  <sheetFormatPr defaultRowHeight="15" x14ac:dyDescent="0.25"/>
  <cols>
    <col min="1" max="1" width="5" customWidth="1"/>
    <col min="2" max="2" width="30" customWidth="1"/>
    <col min="3" max="3" width="34.28515625" customWidth="1"/>
    <col min="4" max="4" width="37.42578125" customWidth="1"/>
    <col min="5" max="5" width="17.5703125" style="24" customWidth="1"/>
    <col min="6" max="7" width="17.5703125" customWidth="1"/>
    <col min="8" max="10" width="15.85546875" customWidth="1"/>
    <col min="11" max="11" width="52.7109375" customWidth="1"/>
  </cols>
  <sheetData>
    <row r="1" spans="1:11" ht="18.75" x14ac:dyDescent="0.3">
      <c r="B1" s="7" t="s">
        <v>23</v>
      </c>
    </row>
    <row r="2" spans="1:11" ht="18.75" x14ac:dyDescent="0.3">
      <c r="B2" s="7" t="s">
        <v>24</v>
      </c>
    </row>
    <row r="3" spans="1:11" ht="18.75" x14ac:dyDescent="0.3">
      <c r="B3" s="7" t="s">
        <v>36</v>
      </c>
    </row>
    <row r="4" spans="1:11" x14ac:dyDescent="0.25">
      <c r="B4" s="1"/>
      <c r="D4" t="s">
        <v>14</v>
      </c>
    </row>
    <row r="5" spans="1:11" x14ac:dyDescent="0.25">
      <c r="B5" s="1"/>
      <c r="C5" s="1"/>
      <c r="D5" s="1"/>
      <c r="E5" s="37" t="s">
        <v>95</v>
      </c>
      <c r="F5" s="38"/>
      <c r="G5" s="39"/>
      <c r="H5" s="39"/>
      <c r="I5" s="39"/>
      <c r="J5" s="40"/>
      <c r="K5" s="1"/>
    </row>
    <row r="6" spans="1:11" x14ac:dyDescent="0.25">
      <c r="B6" s="42" t="s">
        <v>0</v>
      </c>
      <c r="C6" s="42" t="s">
        <v>2</v>
      </c>
      <c r="D6" s="42" t="s">
        <v>1</v>
      </c>
      <c r="E6" s="13" t="s">
        <v>34</v>
      </c>
      <c r="F6" s="13" t="s">
        <v>3</v>
      </c>
      <c r="G6" s="13" t="s">
        <v>15</v>
      </c>
      <c r="H6" s="13" t="s">
        <v>19</v>
      </c>
      <c r="I6" s="13" t="s">
        <v>17</v>
      </c>
      <c r="J6" s="13" t="s">
        <v>4</v>
      </c>
      <c r="K6" s="35" t="s">
        <v>6</v>
      </c>
    </row>
    <row r="7" spans="1:11" x14ac:dyDescent="0.25">
      <c r="B7" s="42"/>
      <c r="C7" s="42"/>
      <c r="D7" s="42"/>
      <c r="E7" s="14" t="s">
        <v>35</v>
      </c>
      <c r="F7" s="15" t="s">
        <v>25</v>
      </c>
      <c r="G7" s="14" t="s">
        <v>16</v>
      </c>
      <c r="H7" s="14" t="s">
        <v>20</v>
      </c>
      <c r="I7" s="14" t="s">
        <v>18</v>
      </c>
      <c r="J7" s="14" t="s">
        <v>13</v>
      </c>
      <c r="K7" s="36"/>
    </row>
    <row r="8" spans="1:11" x14ac:dyDescent="0.25">
      <c r="A8">
        <v>1</v>
      </c>
      <c r="B8" s="2" t="s">
        <v>38</v>
      </c>
      <c r="C8" s="5" t="s">
        <v>5</v>
      </c>
      <c r="D8" s="5" t="s">
        <v>22</v>
      </c>
      <c r="E8" s="25" t="s">
        <v>37</v>
      </c>
      <c r="F8" s="18">
        <v>189192568</v>
      </c>
      <c r="G8" s="18">
        <v>109149540</v>
      </c>
      <c r="H8" s="18">
        <v>109149540</v>
      </c>
      <c r="I8" s="18">
        <f>+G8-H8</f>
        <v>0</v>
      </c>
      <c r="J8" s="18">
        <f>+F8-G8</f>
        <v>80043028</v>
      </c>
      <c r="K8" s="3" t="s">
        <v>84</v>
      </c>
    </row>
    <row r="9" spans="1:11" x14ac:dyDescent="0.25">
      <c r="A9">
        <f>SUM(A8+1)</f>
        <v>2</v>
      </c>
      <c r="B9" s="2"/>
      <c r="C9" s="5"/>
      <c r="D9" s="5"/>
      <c r="E9" s="25"/>
      <c r="F9" s="18"/>
      <c r="G9" s="18"/>
      <c r="H9" s="18"/>
      <c r="I9" s="18"/>
      <c r="J9" s="18"/>
      <c r="K9" s="3" t="s">
        <v>14</v>
      </c>
    </row>
    <row r="10" spans="1:11" ht="30" x14ac:dyDescent="0.25">
      <c r="A10">
        <f t="shared" ref="A10:A48" si="0">SUM(A9+1)</f>
        <v>3</v>
      </c>
      <c r="B10" s="2" t="s">
        <v>39</v>
      </c>
      <c r="C10" s="2" t="s">
        <v>5</v>
      </c>
      <c r="D10" s="5" t="s">
        <v>30</v>
      </c>
      <c r="E10" s="25" t="s">
        <v>40</v>
      </c>
      <c r="F10" s="18">
        <v>500000</v>
      </c>
      <c r="G10" s="18">
        <v>500000</v>
      </c>
      <c r="H10" s="18">
        <v>288459</v>
      </c>
      <c r="I10" s="18">
        <f>+G10-H10</f>
        <v>211541</v>
      </c>
      <c r="J10" s="18">
        <f>+F10-G10</f>
        <v>0</v>
      </c>
      <c r="K10" s="3" t="s">
        <v>79</v>
      </c>
    </row>
    <row r="11" spans="1:11" x14ac:dyDescent="0.25">
      <c r="A11">
        <f t="shared" si="0"/>
        <v>4</v>
      </c>
      <c r="B11" s="2"/>
      <c r="C11" s="5"/>
      <c r="D11" s="12"/>
      <c r="E11" s="26"/>
      <c r="F11" s="19"/>
      <c r="G11" s="19"/>
      <c r="H11" s="19"/>
      <c r="I11" s="19"/>
      <c r="J11" s="19"/>
      <c r="K11" s="3"/>
    </row>
    <row r="12" spans="1:11" x14ac:dyDescent="0.25">
      <c r="A12">
        <f t="shared" si="0"/>
        <v>5</v>
      </c>
      <c r="B12" s="2" t="s">
        <v>41</v>
      </c>
      <c r="C12" s="2" t="s">
        <v>5</v>
      </c>
      <c r="D12" s="5" t="s">
        <v>31</v>
      </c>
      <c r="E12" s="25" t="s">
        <v>42</v>
      </c>
      <c r="F12" s="18">
        <v>540545</v>
      </c>
      <c r="G12" s="18">
        <v>302670</v>
      </c>
      <c r="H12" s="18">
        <v>302670</v>
      </c>
      <c r="I12" s="18">
        <f>+G12-H12</f>
        <v>0</v>
      </c>
      <c r="J12" s="18">
        <f>+F12-G12</f>
        <v>237875</v>
      </c>
      <c r="K12" s="3" t="s">
        <v>69</v>
      </c>
    </row>
    <row r="13" spans="1:11" x14ac:dyDescent="0.25">
      <c r="A13">
        <f t="shared" si="0"/>
        <v>6</v>
      </c>
      <c r="B13" s="2"/>
      <c r="C13" s="2"/>
      <c r="D13" s="5"/>
      <c r="E13" s="25"/>
      <c r="F13" s="18"/>
      <c r="G13" s="18"/>
      <c r="H13" s="18"/>
      <c r="I13" s="18"/>
      <c r="J13" s="18"/>
      <c r="K13" s="3"/>
    </row>
    <row r="14" spans="1:11" ht="30" x14ac:dyDescent="0.25">
      <c r="A14">
        <f t="shared" si="0"/>
        <v>7</v>
      </c>
      <c r="B14" s="2" t="s">
        <v>55</v>
      </c>
      <c r="C14" s="2" t="s">
        <v>5</v>
      </c>
      <c r="D14" s="5" t="s">
        <v>56</v>
      </c>
      <c r="E14" s="25" t="s">
        <v>57</v>
      </c>
      <c r="F14" s="18">
        <v>1500000</v>
      </c>
      <c r="G14" s="18">
        <v>1500000</v>
      </c>
      <c r="H14" s="18">
        <v>420353.28000000003</v>
      </c>
      <c r="I14" s="18">
        <f t="shared" ref="I14" si="1">+G14-H14</f>
        <v>1079646.72</v>
      </c>
      <c r="J14" s="18">
        <f>+F14-G14</f>
        <v>0</v>
      </c>
      <c r="K14" s="3" t="s">
        <v>80</v>
      </c>
    </row>
    <row r="15" spans="1:11" x14ac:dyDescent="0.25">
      <c r="A15">
        <f t="shared" si="0"/>
        <v>8</v>
      </c>
      <c r="B15" s="2"/>
      <c r="C15" s="2" t="s">
        <v>14</v>
      </c>
      <c r="D15" s="6" t="s">
        <v>14</v>
      </c>
      <c r="E15" s="26"/>
      <c r="F15" s="19" t="s">
        <v>14</v>
      </c>
      <c r="G15" s="19" t="s">
        <v>14</v>
      </c>
      <c r="H15" s="19" t="s">
        <v>14</v>
      </c>
      <c r="I15" s="18"/>
      <c r="J15" s="18"/>
      <c r="K15" s="5" t="s">
        <v>14</v>
      </c>
    </row>
    <row r="16" spans="1:11" ht="30" x14ac:dyDescent="0.25">
      <c r="A16">
        <f t="shared" si="0"/>
        <v>9</v>
      </c>
      <c r="B16" s="2" t="s">
        <v>61</v>
      </c>
      <c r="C16" s="2" t="s">
        <v>5</v>
      </c>
      <c r="D16" s="5" t="s">
        <v>62</v>
      </c>
      <c r="E16" s="25" t="s">
        <v>63</v>
      </c>
      <c r="F16" s="18">
        <v>885000</v>
      </c>
      <c r="G16" s="18">
        <v>442500</v>
      </c>
      <c r="H16" s="18">
        <v>442499</v>
      </c>
      <c r="I16" s="18">
        <f t="shared" ref="I16" si="2">+G16-H16</f>
        <v>1</v>
      </c>
      <c r="J16" s="18">
        <f>+F16-G16</f>
        <v>442500</v>
      </c>
      <c r="K16" s="3" t="s">
        <v>81</v>
      </c>
    </row>
    <row r="17" spans="1:11" x14ac:dyDescent="0.25">
      <c r="A17">
        <f t="shared" si="0"/>
        <v>10</v>
      </c>
      <c r="B17" s="2"/>
      <c r="C17" s="2" t="s">
        <v>14</v>
      </c>
      <c r="D17" s="6" t="s">
        <v>14</v>
      </c>
      <c r="E17" s="26"/>
      <c r="F17" s="19" t="s">
        <v>14</v>
      </c>
      <c r="G17" s="19" t="s">
        <v>14</v>
      </c>
      <c r="H17" s="19" t="s">
        <v>14</v>
      </c>
      <c r="I17" s="18"/>
      <c r="J17" s="18"/>
      <c r="K17" s="5" t="s">
        <v>14</v>
      </c>
    </row>
    <row r="18" spans="1:11" x14ac:dyDescent="0.25">
      <c r="A18">
        <f t="shared" si="0"/>
        <v>11</v>
      </c>
      <c r="B18" s="16" t="s">
        <v>32</v>
      </c>
      <c r="C18" s="16" t="s">
        <v>5</v>
      </c>
      <c r="D18" s="30" t="s">
        <v>70</v>
      </c>
      <c r="E18" s="30" t="s">
        <v>70</v>
      </c>
      <c r="F18" s="20">
        <f>SUM(F8:F17)</f>
        <v>192618113</v>
      </c>
      <c r="G18" s="20">
        <f t="shared" ref="G18:I18" si="3">SUM(G8:G17)</f>
        <v>111894710</v>
      </c>
      <c r="H18" s="20">
        <f t="shared" si="3"/>
        <v>110603521.28</v>
      </c>
      <c r="I18" s="20">
        <f t="shared" si="3"/>
        <v>1291188.72</v>
      </c>
      <c r="J18" s="20">
        <f>+F18-G18</f>
        <v>80723403</v>
      </c>
      <c r="K18" s="2" t="s">
        <v>14</v>
      </c>
    </row>
    <row r="19" spans="1:11" x14ac:dyDescent="0.25">
      <c r="A19">
        <f t="shared" si="0"/>
        <v>12</v>
      </c>
      <c r="B19" s="2"/>
      <c r="C19" s="2"/>
      <c r="D19" s="2"/>
      <c r="E19" s="27"/>
      <c r="F19" s="21"/>
      <c r="G19" s="21"/>
      <c r="H19" s="21"/>
      <c r="I19" s="21"/>
      <c r="J19" s="21"/>
      <c r="K19" s="2" t="s">
        <v>14</v>
      </c>
    </row>
    <row r="20" spans="1:11" x14ac:dyDescent="0.25">
      <c r="A20">
        <f t="shared" si="0"/>
        <v>13</v>
      </c>
      <c r="B20" s="2" t="s">
        <v>38</v>
      </c>
      <c r="C20" s="4" t="s">
        <v>9</v>
      </c>
      <c r="D20" s="5" t="s">
        <v>8</v>
      </c>
      <c r="E20" s="25" t="s">
        <v>64</v>
      </c>
      <c r="F20" s="18">
        <v>14381558</v>
      </c>
      <c r="G20" s="18">
        <v>10445345</v>
      </c>
      <c r="H20" s="18">
        <v>7190778.6799999997</v>
      </c>
      <c r="I20" s="18">
        <f>+G20-H20</f>
        <v>3254566.3200000003</v>
      </c>
      <c r="J20" s="18">
        <f>+F20-G20</f>
        <v>3936213</v>
      </c>
      <c r="K20" s="2" t="s">
        <v>68</v>
      </c>
    </row>
    <row r="21" spans="1:11" x14ac:dyDescent="0.25">
      <c r="A21">
        <f t="shared" si="0"/>
        <v>14</v>
      </c>
      <c r="B21" s="2"/>
      <c r="C21" s="4"/>
      <c r="D21" s="5"/>
      <c r="E21" s="25"/>
      <c r="F21" s="18"/>
      <c r="G21" s="18"/>
      <c r="H21" s="18"/>
      <c r="I21" s="18"/>
      <c r="J21" s="18"/>
      <c r="K21" s="2"/>
    </row>
    <row r="22" spans="1:11" x14ac:dyDescent="0.25">
      <c r="A22">
        <f t="shared" si="0"/>
        <v>15</v>
      </c>
      <c r="B22" s="2" t="s">
        <v>52</v>
      </c>
      <c r="C22" s="4" t="s">
        <v>9</v>
      </c>
      <c r="D22" s="5" t="s">
        <v>54</v>
      </c>
      <c r="E22" s="25" t="s">
        <v>53</v>
      </c>
      <c r="F22" s="18">
        <v>50000</v>
      </c>
      <c r="G22" s="18">
        <v>34375</v>
      </c>
      <c r="H22" s="18">
        <v>25000</v>
      </c>
      <c r="I22" s="18">
        <f>+G22-H22</f>
        <v>9375</v>
      </c>
      <c r="J22" s="18">
        <f>+F22-G22</f>
        <v>15625</v>
      </c>
      <c r="K22" s="2" t="s">
        <v>72</v>
      </c>
    </row>
    <row r="23" spans="1:11" x14ac:dyDescent="0.25">
      <c r="A23">
        <f t="shared" si="0"/>
        <v>16</v>
      </c>
      <c r="B23" s="2" t="s">
        <v>14</v>
      </c>
      <c r="C23" s="8" t="s">
        <v>14</v>
      </c>
      <c r="D23" s="5" t="s">
        <v>14</v>
      </c>
      <c r="E23" s="26"/>
      <c r="F23" s="19" t="s">
        <v>14</v>
      </c>
      <c r="G23" s="19" t="s">
        <v>14</v>
      </c>
      <c r="H23" s="19" t="s">
        <v>14</v>
      </c>
      <c r="I23" s="19" t="s">
        <v>14</v>
      </c>
      <c r="J23" s="19" t="s">
        <v>14</v>
      </c>
      <c r="K23" s="5" t="s">
        <v>14</v>
      </c>
    </row>
    <row r="24" spans="1:11" x14ac:dyDescent="0.25">
      <c r="A24">
        <f t="shared" si="0"/>
        <v>17</v>
      </c>
      <c r="B24" s="2" t="s">
        <v>58</v>
      </c>
      <c r="C24" s="4" t="s">
        <v>9</v>
      </c>
      <c r="D24" s="5" t="s">
        <v>59</v>
      </c>
      <c r="E24" s="25" t="s">
        <v>60</v>
      </c>
      <c r="F24" s="18">
        <v>393545</v>
      </c>
      <c r="G24" s="18">
        <v>231750</v>
      </c>
      <c r="H24" s="18">
        <v>196772</v>
      </c>
      <c r="I24" s="18">
        <f>+G24-H24</f>
        <v>34978</v>
      </c>
      <c r="J24" s="18">
        <f>+F24-G24</f>
        <v>161795</v>
      </c>
      <c r="K24" s="2" t="s">
        <v>67</v>
      </c>
    </row>
    <row r="25" spans="1:11" x14ac:dyDescent="0.25">
      <c r="A25">
        <f t="shared" si="0"/>
        <v>18</v>
      </c>
      <c r="B25" s="2" t="s">
        <v>14</v>
      </c>
      <c r="C25" s="8" t="s">
        <v>14</v>
      </c>
      <c r="D25" s="5" t="s">
        <v>14</v>
      </c>
      <c r="E25" s="26"/>
      <c r="F25" s="19" t="s">
        <v>14</v>
      </c>
      <c r="G25" s="19" t="s">
        <v>14</v>
      </c>
      <c r="H25" s="19" t="s">
        <v>14</v>
      </c>
      <c r="I25" s="19" t="s">
        <v>14</v>
      </c>
      <c r="J25" s="19" t="s">
        <v>14</v>
      </c>
      <c r="K25" s="5" t="s">
        <v>14</v>
      </c>
    </row>
    <row r="26" spans="1:11" x14ac:dyDescent="0.25">
      <c r="A26">
        <f t="shared" si="0"/>
        <v>19</v>
      </c>
      <c r="B26" s="16" t="s">
        <v>32</v>
      </c>
      <c r="C26" s="17" t="s">
        <v>12</v>
      </c>
      <c r="D26" s="30" t="s">
        <v>70</v>
      </c>
      <c r="E26" s="30" t="s">
        <v>70</v>
      </c>
      <c r="F26" s="20">
        <f>SUM(F20:F25)</f>
        <v>14825103</v>
      </c>
      <c r="G26" s="20">
        <f>SUM(G20:G25)</f>
        <v>10711470</v>
      </c>
      <c r="H26" s="20">
        <f>SUM(H20:H25)</f>
        <v>7412550.6799999997</v>
      </c>
      <c r="I26" s="20">
        <f>SUM(I20:I25)</f>
        <v>3298919.3200000003</v>
      </c>
      <c r="J26" s="20">
        <f>+F26-G26</f>
        <v>4113633</v>
      </c>
      <c r="K26" s="2"/>
    </row>
    <row r="27" spans="1:11" x14ac:dyDescent="0.25">
      <c r="A27">
        <f t="shared" si="0"/>
        <v>20</v>
      </c>
      <c r="B27" s="2"/>
      <c r="C27" s="4"/>
      <c r="D27" s="2"/>
      <c r="E27" s="27"/>
      <c r="F27" s="21"/>
      <c r="G27" s="21"/>
      <c r="H27" s="21"/>
      <c r="I27" s="21"/>
      <c r="J27" s="21"/>
      <c r="K27" s="2"/>
    </row>
    <row r="28" spans="1:11" x14ac:dyDescent="0.25">
      <c r="A28">
        <f t="shared" si="0"/>
        <v>21</v>
      </c>
      <c r="B28" s="2" t="s">
        <v>38</v>
      </c>
      <c r="C28" s="5" t="s">
        <v>33</v>
      </c>
      <c r="D28" s="5" t="s">
        <v>8</v>
      </c>
      <c r="E28" s="25" t="s">
        <v>47</v>
      </c>
      <c r="F28" s="18">
        <v>891575</v>
      </c>
      <c r="G28" s="18">
        <v>520086</v>
      </c>
      <c r="H28" s="18">
        <v>514372</v>
      </c>
      <c r="I28" s="18">
        <f>+G28-H28</f>
        <v>5714</v>
      </c>
      <c r="J28" s="18">
        <f>+F28-G28</f>
        <v>371489</v>
      </c>
      <c r="K28" s="3" t="s">
        <v>73</v>
      </c>
    </row>
    <row r="29" spans="1:11" x14ac:dyDescent="0.25">
      <c r="A29">
        <f t="shared" si="0"/>
        <v>22</v>
      </c>
      <c r="B29" s="2"/>
      <c r="C29" s="5"/>
      <c r="D29" s="5"/>
      <c r="E29" s="25"/>
      <c r="F29" s="18"/>
      <c r="G29" s="18"/>
      <c r="H29" s="18"/>
      <c r="I29" s="18"/>
      <c r="J29" s="18"/>
      <c r="K29" s="3"/>
    </row>
    <row r="30" spans="1:11" x14ac:dyDescent="0.25">
      <c r="A30">
        <f t="shared" si="0"/>
        <v>23</v>
      </c>
      <c r="B30" s="16" t="s">
        <v>32</v>
      </c>
      <c r="C30" s="16" t="s">
        <v>33</v>
      </c>
      <c r="D30" s="30" t="s">
        <v>70</v>
      </c>
      <c r="E30" s="30" t="s">
        <v>70</v>
      </c>
      <c r="F30" s="22">
        <f>+F28</f>
        <v>891575</v>
      </c>
      <c r="G30" s="22">
        <f t="shared" ref="G30:I30" si="4">+G28</f>
        <v>520086</v>
      </c>
      <c r="H30" s="22">
        <f t="shared" si="4"/>
        <v>514372</v>
      </c>
      <c r="I30" s="22">
        <f t="shared" si="4"/>
        <v>5714</v>
      </c>
      <c r="J30" s="22">
        <f>+F30-G30</f>
        <v>371489</v>
      </c>
      <c r="K30" s="2" t="s">
        <v>14</v>
      </c>
    </row>
    <row r="31" spans="1:11" x14ac:dyDescent="0.25">
      <c r="A31">
        <f t="shared" si="0"/>
        <v>24</v>
      </c>
      <c r="B31" s="2"/>
      <c r="C31" s="2"/>
      <c r="D31" s="2"/>
      <c r="E31" s="28"/>
      <c r="F31" s="23"/>
      <c r="G31" s="23"/>
      <c r="H31" s="23"/>
      <c r="I31" s="23"/>
      <c r="J31" s="23"/>
      <c r="K31" s="2"/>
    </row>
    <row r="32" spans="1:11" ht="45" x14ac:dyDescent="0.25">
      <c r="A32">
        <f t="shared" si="0"/>
        <v>25</v>
      </c>
      <c r="B32" s="2" t="s">
        <v>45</v>
      </c>
      <c r="C32" s="2" t="s">
        <v>7</v>
      </c>
      <c r="D32" s="2" t="s">
        <v>8</v>
      </c>
      <c r="E32" s="27" t="s">
        <v>99</v>
      </c>
      <c r="F32" s="21">
        <v>891754</v>
      </c>
      <c r="G32" s="21">
        <v>515249</v>
      </c>
      <c r="H32" s="18">
        <v>515249</v>
      </c>
      <c r="I32" s="18">
        <f>+G32-H32</f>
        <v>0</v>
      </c>
      <c r="J32" s="18">
        <f>+F32-G32</f>
        <v>376505</v>
      </c>
      <c r="K32" s="3" t="s">
        <v>98</v>
      </c>
    </row>
    <row r="33" spans="1:11" x14ac:dyDescent="0.25">
      <c r="A33">
        <f t="shared" si="0"/>
        <v>26</v>
      </c>
      <c r="B33" s="2"/>
      <c r="C33" s="2"/>
      <c r="D33" s="2"/>
      <c r="E33" s="27"/>
      <c r="F33" s="21"/>
      <c r="G33" s="21"/>
      <c r="H33" s="18"/>
      <c r="I33" s="18"/>
      <c r="J33" s="18"/>
      <c r="K33" s="2"/>
    </row>
    <row r="34" spans="1:11" x14ac:dyDescent="0.25">
      <c r="A34">
        <f t="shared" si="0"/>
        <v>27</v>
      </c>
      <c r="B34" s="2" t="s">
        <v>49</v>
      </c>
      <c r="C34" s="2" t="s">
        <v>7</v>
      </c>
      <c r="D34" s="2" t="s">
        <v>10</v>
      </c>
      <c r="E34" s="27" t="s">
        <v>48</v>
      </c>
      <c r="F34" s="21">
        <v>607263</v>
      </c>
      <c r="G34" s="21">
        <v>400966</v>
      </c>
      <c r="H34" s="18">
        <v>400966</v>
      </c>
      <c r="I34" s="18">
        <f t="shared" ref="I34:I36" si="5">+G34-H34</f>
        <v>0</v>
      </c>
      <c r="J34" s="18">
        <f>+F34-G34</f>
        <v>206297</v>
      </c>
      <c r="K34" s="3" t="s">
        <v>75</v>
      </c>
    </row>
    <row r="35" spans="1:11" x14ac:dyDescent="0.25">
      <c r="A35">
        <f t="shared" si="0"/>
        <v>28</v>
      </c>
      <c r="B35" s="2"/>
      <c r="C35" s="2"/>
      <c r="D35" s="2"/>
      <c r="E35" s="27"/>
      <c r="F35" s="21"/>
      <c r="G35" s="21"/>
      <c r="H35" s="18"/>
      <c r="I35" s="18"/>
      <c r="J35" s="18"/>
      <c r="K35" s="2"/>
    </row>
    <row r="36" spans="1:11" x14ac:dyDescent="0.25">
      <c r="A36">
        <f t="shared" si="0"/>
        <v>29</v>
      </c>
      <c r="B36" s="2" t="s">
        <v>50</v>
      </c>
      <c r="C36" s="5" t="s">
        <v>7</v>
      </c>
      <c r="D36" s="6" t="s">
        <v>11</v>
      </c>
      <c r="E36" s="27" t="s">
        <v>51</v>
      </c>
      <c r="F36" s="21">
        <v>277589</v>
      </c>
      <c r="G36" s="21">
        <v>148785</v>
      </c>
      <c r="H36" s="18">
        <v>148785</v>
      </c>
      <c r="I36" s="18">
        <f t="shared" si="5"/>
        <v>0</v>
      </c>
      <c r="J36" s="18">
        <f>+F36-G36</f>
        <v>128804</v>
      </c>
      <c r="K36" s="3" t="s">
        <v>76</v>
      </c>
    </row>
    <row r="37" spans="1:11" x14ac:dyDescent="0.25">
      <c r="A37">
        <f t="shared" si="0"/>
        <v>30</v>
      </c>
      <c r="B37" s="2"/>
      <c r="C37" s="5"/>
      <c r="D37" s="6"/>
      <c r="E37" s="27"/>
      <c r="F37" s="21"/>
      <c r="G37" s="21"/>
      <c r="H37" s="18"/>
      <c r="I37" s="18"/>
      <c r="J37" s="18"/>
      <c r="K37" s="2"/>
    </row>
    <row r="38" spans="1:11" x14ac:dyDescent="0.25">
      <c r="A38">
        <f t="shared" si="0"/>
        <v>31</v>
      </c>
      <c r="B38" s="16" t="s">
        <v>32</v>
      </c>
      <c r="C38" s="16" t="s">
        <v>7</v>
      </c>
      <c r="D38" s="30" t="s">
        <v>70</v>
      </c>
      <c r="E38" s="30" t="s">
        <v>70</v>
      </c>
      <c r="F38" s="22">
        <f>SUM(F32:F37)</f>
        <v>1776606</v>
      </c>
      <c r="G38" s="22">
        <f t="shared" ref="G38:I38" si="6">SUM(G32:G37)</f>
        <v>1065000</v>
      </c>
      <c r="H38" s="22">
        <f t="shared" si="6"/>
        <v>1065000</v>
      </c>
      <c r="I38" s="22">
        <f t="shared" si="6"/>
        <v>0</v>
      </c>
      <c r="J38" s="22">
        <f>+F38-G38</f>
        <v>711606</v>
      </c>
      <c r="K38" s="2" t="s">
        <v>14</v>
      </c>
    </row>
    <row r="39" spans="1:11" x14ac:dyDescent="0.25">
      <c r="A39">
        <f t="shared" si="0"/>
        <v>32</v>
      </c>
      <c r="B39" s="2"/>
      <c r="C39" s="4"/>
      <c r="D39" s="2"/>
      <c r="E39" s="27"/>
      <c r="F39" s="21"/>
      <c r="G39" s="21"/>
      <c r="H39" s="21"/>
      <c r="I39" s="21"/>
      <c r="J39" s="21"/>
      <c r="K39" s="2"/>
    </row>
    <row r="40" spans="1:11" ht="30" x14ac:dyDescent="0.25">
      <c r="A40">
        <f t="shared" si="0"/>
        <v>33</v>
      </c>
      <c r="B40" s="2" t="s">
        <v>43</v>
      </c>
      <c r="C40" s="5" t="s">
        <v>26</v>
      </c>
      <c r="D40" s="5" t="s">
        <v>27</v>
      </c>
      <c r="E40" s="25" t="s">
        <v>44</v>
      </c>
      <c r="F40" s="18">
        <v>558692</v>
      </c>
      <c r="G40" s="18">
        <v>419019</v>
      </c>
      <c r="H40" s="18">
        <v>341571</v>
      </c>
      <c r="I40" s="18">
        <f>+G40-H40</f>
        <v>77448</v>
      </c>
      <c r="J40" s="18">
        <f>+F40-G40</f>
        <v>139673</v>
      </c>
      <c r="K40" s="3" t="s">
        <v>85</v>
      </c>
    </row>
    <row r="41" spans="1:11" x14ac:dyDescent="0.25">
      <c r="A41">
        <f t="shared" si="0"/>
        <v>34</v>
      </c>
      <c r="B41" s="2"/>
      <c r="C41" s="5"/>
      <c r="D41" s="5"/>
      <c r="E41" s="25"/>
      <c r="F41" s="18"/>
      <c r="G41" s="18"/>
      <c r="H41" s="18"/>
      <c r="I41" s="18"/>
      <c r="J41" s="18"/>
      <c r="K41" s="3"/>
    </row>
    <row r="42" spans="1:11" x14ac:dyDescent="0.25">
      <c r="A42">
        <f t="shared" si="0"/>
        <v>35</v>
      </c>
      <c r="B42" s="16" t="s">
        <v>32</v>
      </c>
      <c r="C42" s="16" t="s">
        <v>26</v>
      </c>
      <c r="D42" s="30" t="s">
        <v>70</v>
      </c>
      <c r="E42" s="30" t="s">
        <v>70</v>
      </c>
      <c r="F42" s="22">
        <f>+F40</f>
        <v>558692</v>
      </c>
      <c r="G42" s="22">
        <f>+G40</f>
        <v>419019</v>
      </c>
      <c r="H42" s="22">
        <f t="shared" ref="H42:I42" si="7">+H40</f>
        <v>341571</v>
      </c>
      <c r="I42" s="22">
        <f t="shared" si="7"/>
        <v>77448</v>
      </c>
      <c r="J42" s="22">
        <f>+F42-G42</f>
        <v>139673</v>
      </c>
      <c r="K42" s="2" t="s">
        <v>14</v>
      </c>
    </row>
    <row r="43" spans="1:11" x14ac:dyDescent="0.25">
      <c r="A43">
        <f t="shared" si="0"/>
        <v>36</v>
      </c>
      <c r="B43" s="2"/>
      <c r="C43" s="5"/>
      <c r="D43" s="5"/>
      <c r="E43" s="25"/>
      <c r="F43" s="18"/>
      <c r="G43" s="18"/>
      <c r="H43" s="18"/>
      <c r="I43" s="18"/>
      <c r="J43" s="18"/>
      <c r="K43" s="3"/>
    </row>
    <row r="44" spans="1:11" x14ac:dyDescent="0.25">
      <c r="A44">
        <f t="shared" si="0"/>
        <v>37</v>
      </c>
      <c r="B44" s="2" t="s">
        <v>90</v>
      </c>
      <c r="C44" s="4" t="s">
        <v>9</v>
      </c>
      <c r="D44" s="5" t="s">
        <v>91</v>
      </c>
      <c r="E44" s="25" t="s">
        <v>92</v>
      </c>
      <c r="F44" s="18">
        <v>1568000</v>
      </c>
      <c r="G44" s="18">
        <v>1568000</v>
      </c>
      <c r="H44" s="18">
        <v>1568000</v>
      </c>
      <c r="I44" s="18">
        <f>+G44-H44</f>
        <v>0</v>
      </c>
      <c r="J44" s="18">
        <f>+F44-G44</f>
        <v>0</v>
      </c>
      <c r="K44" s="2" t="s">
        <v>67</v>
      </c>
    </row>
    <row r="45" spans="1:11" x14ac:dyDescent="0.25">
      <c r="A45">
        <f t="shared" si="0"/>
        <v>38</v>
      </c>
      <c r="B45" s="2" t="s">
        <v>14</v>
      </c>
      <c r="C45" s="8" t="s">
        <v>14</v>
      </c>
      <c r="D45" s="5" t="s">
        <v>14</v>
      </c>
      <c r="E45" s="26"/>
      <c r="F45" s="19" t="s">
        <v>14</v>
      </c>
      <c r="G45" s="19" t="s">
        <v>14</v>
      </c>
      <c r="H45" s="19" t="s">
        <v>14</v>
      </c>
      <c r="I45" s="19" t="s">
        <v>14</v>
      </c>
      <c r="J45" s="19" t="s">
        <v>14</v>
      </c>
      <c r="K45" s="5" t="s">
        <v>14</v>
      </c>
    </row>
    <row r="46" spans="1:11" x14ac:dyDescent="0.25">
      <c r="A46">
        <f t="shared" si="0"/>
        <v>39</v>
      </c>
      <c r="B46" s="16" t="s">
        <v>32</v>
      </c>
      <c r="C46" s="17" t="s">
        <v>12</v>
      </c>
      <c r="D46" s="30" t="s">
        <v>70</v>
      </c>
      <c r="E46" s="30" t="s">
        <v>70</v>
      </c>
      <c r="F46" s="20">
        <f>SUM(F44:F45)</f>
        <v>1568000</v>
      </c>
      <c r="G46" s="20">
        <f>SUM(G44:G45)</f>
        <v>1568000</v>
      </c>
      <c r="H46" s="20">
        <f>SUM(H44:H45)</f>
        <v>1568000</v>
      </c>
      <c r="I46" s="20">
        <f>SUM(I44:I45)</f>
        <v>0</v>
      </c>
      <c r="J46" s="20">
        <f>+F46-G46</f>
        <v>0</v>
      </c>
      <c r="K46" s="2"/>
    </row>
    <row r="47" spans="1:11" x14ac:dyDescent="0.25">
      <c r="A47">
        <f t="shared" si="0"/>
        <v>40</v>
      </c>
      <c r="B47" s="2"/>
      <c r="C47" s="4"/>
      <c r="D47" s="2"/>
      <c r="E47" s="27"/>
      <c r="F47" s="21"/>
      <c r="G47" s="21"/>
      <c r="H47" s="21"/>
      <c r="I47" s="21"/>
      <c r="J47" s="21"/>
      <c r="K47" s="2"/>
    </row>
    <row r="48" spans="1:11" x14ac:dyDescent="0.25">
      <c r="A48">
        <f t="shared" si="0"/>
        <v>41</v>
      </c>
      <c r="B48" s="16" t="s">
        <v>28</v>
      </c>
      <c r="C48" s="16" t="s">
        <v>29</v>
      </c>
      <c r="D48" s="30" t="s">
        <v>70</v>
      </c>
      <c r="E48" s="30" t="s">
        <v>70</v>
      </c>
      <c r="F48" s="20">
        <f>+F42+F38+F30+F26+F18+F46</f>
        <v>212238089</v>
      </c>
      <c r="G48" s="20">
        <f t="shared" ref="G48:I48" si="8">+G42+G38+G30+G26+G18+G46</f>
        <v>126178285</v>
      </c>
      <c r="H48" s="20">
        <f t="shared" si="8"/>
        <v>121505014.96000001</v>
      </c>
      <c r="I48" s="20">
        <f t="shared" si="8"/>
        <v>4673270.04</v>
      </c>
      <c r="J48" s="20">
        <f>+F48-G48</f>
        <v>86059804</v>
      </c>
    </row>
    <row r="49" spans="1:10" x14ac:dyDescent="0.25">
      <c r="A49" t="s">
        <v>14</v>
      </c>
    </row>
    <row r="50" spans="1:10" x14ac:dyDescent="0.25">
      <c r="A50" t="s">
        <v>14</v>
      </c>
    </row>
    <row r="51" spans="1:10" x14ac:dyDescent="0.25">
      <c r="A51" t="s">
        <v>14</v>
      </c>
      <c r="B51" s="16" t="s">
        <v>21</v>
      </c>
    </row>
    <row r="52" spans="1:10" x14ac:dyDescent="0.25">
      <c r="A52" t="s">
        <v>14</v>
      </c>
      <c r="B52" s="41" t="s">
        <v>96</v>
      </c>
      <c r="C52" s="41"/>
      <c r="D52" s="41"/>
      <c r="E52" s="41"/>
      <c r="F52" s="41"/>
      <c r="G52" s="41"/>
      <c r="H52" s="41"/>
      <c r="I52" s="41"/>
      <c r="J52" s="41"/>
    </row>
    <row r="53" spans="1:10" x14ac:dyDescent="0.25">
      <c r="B53" t="s">
        <v>66</v>
      </c>
      <c r="C53" s="33"/>
      <c r="D53" s="33"/>
      <c r="E53" s="29"/>
      <c r="F53" s="33"/>
      <c r="G53" s="33"/>
      <c r="H53" s="33"/>
      <c r="I53" s="33"/>
      <c r="J53" s="33"/>
    </row>
    <row r="54" spans="1:10" x14ac:dyDescent="0.25">
      <c r="A54" t="s">
        <v>14</v>
      </c>
      <c r="B54" t="s">
        <v>14</v>
      </c>
    </row>
    <row r="55" spans="1:10" x14ac:dyDescent="0.25">
      <c r="B55" t="s">
        <v>14</v>
      </c>
    </row>
  </sheetData>
  <mergeCells count="6">
    <mergeCell ref="K6:K7"/>
    <mergeCell ref="B52:J52"/>
    <mergeCell ref="E5:J5"/>
    <mergeCell ref="B6:B7"/>
    <mergeCell ref="C6:C7"/>
    <mergeCell ref="D6:D7"/>
  </mergeCells>
  <printOptions horizontalCentered="1"/>
  <pageMargins left="0.31496062992125984" right="0.31496062992125984" top="0.51181102362204722" bottom="0.27559055118110237" header="0.31496062992125984" footer="0.31496062992125984"/>
  <pageSetup paperSize="5" scale="6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46A2CA-7247-4739-BE1C-A3929AB80287}">
  <sheetPr>
    <tabColor rgb="FFFFFF00"/>
    <pageSetUpPr fitToPage="1"/>
  </sheetPr>
  <dimension ref="A1:K55"/>
  <sheetViews>
    <sheetView workbookViewId="0">
      <selection activeCell="M20" sqref="M20"/>
    </sheetView>
  </sheetViews>
  <sheetFormatPr defaultRowHeight="15" x14ac:dyDescent="0.25"/>
  <cols>
    <col min="1" max="1" width="5" customWidth="1"/>
    <col min="2" max="2" width="30" customWidth="1"/>
    <col min="3" max="3" width="34.28515625" customWidth="1"/>
    <col min="4" max="4" width="37.42578125" customWidth="1"/>
    <col min="5" max="5" width="17.5703125" style="24" customWidth="1"/>
    <col min="6" max="7" width="17.5703125" customWidth="1"/>
    <col min="8" max="10" width="15.85546875" customWidth="1"/>
    <col min="11" max="11" width="52.7109375" customWidth="1"/>
  </cols>
  <sheetData>
    <row r="1" spans="1:11" ht="18.75" x14ac:dyDescent="0.3">
      <c r="B1" s="7" t="s">
        <v>23</v>
      </c>
    </row>
    <row r="2" spans="1:11" ht="18.75" x14ac:dyDescent="0.3">
      <c r="B2" s="7" t="s">
        <v>24</v>
      </c>
    </row>
    <row r="3" spans="1:11" ht="18.75" x14ac:dyDescent="0.3">
      <c r="B3" s="7" t="s">
        <v>36</v>
      </c>
    </row>
    <row r="4" spans="1:11" x14ac:dyDescent="0.25">
      <c r="B4" s="1"/>
      <c r="D4" t="s">
        <v>14</v>
      </c>
    </row>
    <row r="5" spans="1:11" x14ac:dyDescent="0.25">
      <c r="B5" s="1"/>
      <c r="C5" s="1"/>
      <c r="D5" s="1"/>
      <c r="E5" s="37" t="s">
        <v>100</v>
      </c>
      <c r="F5" s="38"/>
      <c r="G5" s="39"/>
      <c r="H5" s="39"/>
      <c r="I5" s="39"/>
      <c r="J5" s="40"/>
      <c r="K5" s="1"/>
    </row>
    <row r="6" spans="1:11" x14ac:dyDescent="0.25">
      <c r="B6" s="42" t="s">
        <v>0</v>
      </c>
      <c r="C6" s="42" t="s">
        <v>2</v>
      </c>
      <c r="D6" s="42" t="s">
        <v>1</v>
      </c>
      <c r="E6" s="13" t="s">
        <v>34</v>
      </c>
      <c r="F6" s="13" t="s">
        <v>3</v>
      </c>
      <c r="G6" s="13" t="s">
        <v>15</v>
      </c>
      <c r="H6" s="13" t="s">
        <v>19</v>
      </c>
      <c r="I6" s="13" t="s">
        <v>17</v>
      </c>
      <c r="J6" s="13" t="s">
        <v>4</v>
      </c>
      <c r="K6" s="35" t="s">
        <v>6</v>
      </c>
    </row>
    <row r="7" spans="1:11" x14ac:dyDescent="0.25">
      <c r="B7" s="42"/>
      <c r="C7" s="42"/>
      <c r="D7" s="42"/>
      <c r="E7" s="14" t="s">
        <v>35</v>
      </c>
      <c r="F7" s="15" t="s">
        <v>25</v>
      </c>
      <c r="G7" s="14" t="s">
        <v>16</v>
      </c>
      <c r="H7" s="14" t="s">
        <v>20</v>
      </c>
      <c r="I7" s="14" t="s">
        <v>18</v>
      </c>
      <c r="J7" s="14" t="s">
        <v>13</v>
      </c>
      <c r="K7" s="36"/>
    </row>
    <row r="8" spans="1:11" x14ac:dyDescent="0.25">
      <c r="A8">
        <v>1</v>
      </c>
      <c r="B8" s="2" t="s">
        <v>38</v>
      </c>
      <c r="C8" s="5" t="s">
        <v>5</v>
      </c>
      <c r="D8" s="5" t="s">
        <v>22</v>
      </c>
      <c r="E8" s="25" t="s">
        <v>37</v>
      </c>
      <c r="F8" s="18">
        <v>189192568</v>
      </c>
      <c r="G8" s="18">
        <v>127341130</v>
      </c>
      <c r="H8" s="18">
        <v>127341130</v>
      </c>
      <c r="I8" s="18">
        <f>+G8-H8</f>
        <v>0</v>
      </c>
      <c r="J8" s="18">
        <f>+F8-G8</f>
        <v>61851438</v>
      </c>
      <c r="K8" s="3" t="s">
        <v>84</v>
      </c>
    </row>
    <row r="9" spans="1:11" x14ac:dyDescent="0.25">
      <c r="A9">
        <f>SUM(A8+1)</f>
        <v>2</v>
      </c>
      <c r="B9" s="2"/>
      <c r="C9" s="5"/>
      <c r="D9" s="5"/>
      <c r="E9" s="25"/>
      <c r="F9" s="18"/>
      <c r="G9" s="18"/>
      <c r="H9" s="18"/>
      <c r="I9" s="18"/>
      <c r="J9" s="18"/>
      <c r="K9" s="3" t="s">
        <v>14</v>
      </c>
    </row>
    <row r="10" spans="1:11" ht="30" x14ac:dyDescent="0.25">
      <c r="A10">
        <f t="shared" ref="A10:A48" si="0">SUM(A9+1)</f>
        <v>3</v>
      </c>
      <c r="B10" s="2" t="s">
        <v>39</v>
      </c>
      <c r="C10" s="2" t="s">
        <v>5</v>
      </c>
      <c r="D10" s="5" t="s">
        <v>30</v>
      </c>
      <c r="E10" s="25" t="s">
        <v>40</v>
      </c>
      <c r="F10" s="18">
        <v>500000</v>
      </c>
      <c r="G10" s="18">
        <v>500000</v>
      </c>
      <c r="H10" s="18">
        <v>336534</v>
      </c>
      <c r="I10" s="18">
        <f>+G10-H10</f>
        <v>163466</v>
      </c>
      <c r="J10" s="18">
        <f>+F10-G10</f>
        <v>0</v>
      </c>
      <c r="K10" s="3" t="s">
        <v>79</v>
      </c>
    </row>
    <row r="11" spans="1:11" x14ac:dyDescent="0.25">
      <c r="A11">
        <f t="shared" si="0"/>
        <v>4</v>
      </c>
      <c r="B11" s="2"/>
      <c r="C11" s="5"/>
      <c r="D11" s="12"/>
      <c r="E11" s="26"/>
      <c r="F11" s="19"/>
      <c r="G11" s="19"/>
      <c r="H11" s="19"/>
      <c r="I11" s="19"/>
      <c r="J11" s="19"/>
      <c r="K11" s="3"/>
    </row>
    <row r="12" spans="1:11" x14ac:dyDescent="0.25">
      <c r="A12">
        <f t="shared" si="0"/>
        <v>5</v>
      </c>
      <c r="B12" s="2" t="s">
        <v>41</v>
      </c>
      <c r="C12" s="2" t="s">
        <v>5</v>
      </c>
      <c r="D12" s="5" t="s">
        <v>31</v>
      </c>
      <c r="E12" s="25" t="s">
        <v>42</v>
      </c>
      <c r="F12" s="18">
        <v>540545</v>
      </c>
      <c r="G12" s="18">
        <v>346808</v>
      </c>
      <c r="H12" s="18">
        <v>346808</v>
      </c>
      <c r="I12" s="18">
        <f>+G12-H12</f>
        <v>0</v>
      </c>
      <c r="J12" s="18">
        <f>+F12-G12</f>
        <v>193737</v>
      </c>
      <c r="K12" s="3" t="s">
        <v>69</v>
      </c>
    </row>
    <row r="13" spans="1:11" x14ac:dyDescent="0.25">
      <c r="A13">
        <f t="shared" si="0"/>
        <v>6</v>
      </c>
      <c r="B13" s="2"/>
      <c r="C13" s="2"/>
      <c r="D13" s="5"/>
      <c r="E13" s="25"/>
      <c r="F13" s="18"/>
      <c r="G13" s="18"/>
      <c r="H13" s="18"/>
      <c r="I13" s="18"/>
      <c r="J13" s="18"/>
      <c r="K13" s="3"/>
    </row>
    <row r="14" spans="1:11" ht="30" x14ac:dyDescent="0.25">
      <c r="A14">
        <f t="shared" si="0"/>
        <v>7</v>
      </c>
      <c r="B14" s="2" t="s">
        <v>55</v>
      </c>
      <c r="C14" s="2" t="s">
        <v>5</v>
      </c>
      <c r="D14" s="5" t="s">
        <v>56</v>
      </c>
      <c r="E14" s="25" t="s">
        <v>57</v>
      </c>
      <c r="F14" s="18">
        <v>1500000</v>
      </c>
      <c r="G14" s="18">
        <v>1500000</v>
      </c>
      <c r="H14" s="18">
        <v>724950.58</v>
      </c>
      <c r="I14" s="18">
        <f t="shared" ref="I14" si="1">+G14-H14</f>
        <v>775049.42</v>
      </c>
      <c r="J14" s="18">
        <f>+F14-G14</f>
        <v>0</v>
      </c>
      <c r="K14" s="3" t="s">
        <v>80</v>
      </c>
    </row>
    <row r="15" spans="1:11" x14ac:dyDescent="0.25">
      <c r="A15">
        <f t="shared" si="0"/>
        <v>8</v>
      </c>
      <c r="B15" s="2"/>
      <c r="C15" s="2" t="s">
        <v>14</v>
      </c>
      <c r="D15" s="6" t="s">
        <v>14</v>
      </c>
      <c r="E15" s="26"/>
      <c r="F15" s="19" t="s">
        <v>14</v>
      </c>
      <c r="G15" s="19" t="s">
        <v>14</v>
      </c>
      <c r="H15" s="19" t="s">
        <v>14</v>
      </c>
      <c r="I15" s="18"/>
      <c r="J15" s="18"/>
      <c r="K15" s="5" t="s">
        <v>14</v>
      </c>
    </row>
    <row r="16" spans="1:11" ht="30" x14ac:dyDescent="0.25">
      <c r="A16">
        <f t="shared" si="0"/>
        <v>9</v>
      </c>
      <c r="B16" s="2" t="s">
        <v>61</v>
      </c>
      <c r="C16" s="2" t="s">
        <v>5</v>
      </c>
      <c r="D16" s="5" t="s">
        <v>62</v>
      </c>
      <c r="E16" s="25" t="s">
        <v>63</v>
      </c>
      <c r="F16" s="18">
        <v>885000</v>
      </c>
      <c r="G16" s="18">
        <v>442500</v>
      </c>
      <c r="H16" s="18">
        <v>442499</v>
      </c>
      <c r="I16" s="18">
        <f t="shared" ref="I16" si="2">+G16-H16</f>
        <v>1</v>
      </c>
      <c r="J16" s="18">
        <f>+F16-G16</f>
        <v>442500</v>
      </c>
      <c r="K16" s="3" t="s">
        <v>81</v>
      </c>
    </row>
    <row r="17" spans="1:11" x14ac:dyDescent="0.25">
      <c r="A17">
        <f t="shared" si="0"/>
        <v>10</v>
      </c>
      <c r="B17" s="2"/>
      <c r="C17" s="2" t="s">
        <v>14</v>
      </c>
      <c r="D17" s="6" t="s">
        <v>14</v>
      </c>
      <c r="E17" s="26"/>
      <c r="F17" s="19" t="s">
        <v>14</v>
      </c>
      <c r="G17" s="19" t="s">
        <v>14</v>
      </c>
      <c r="H17" s="19" t="s">
        <v>14</v>
      </c>
      <c r="I17" s="18"/>
      <c r="J17" s="18"/>
      <c r="K17" s="5" t="s">
        <v>14</v>
      </c>
    </row>
    <row r="18" spans="1:11" x14ac:dyDescent="0.25">
      <c r="A18">
        <f t="shared" si="0"/>
        <v>11</v>
      </c>
      <c r="B18" s="16" t="s">
        <v>32</v>
      </c>
      <c r="C18" s="16" t="s">
        <v>5</v>
      </c>
      <c r="D18" s="30" t="s">
        <v>70</v>
      </c>
      <c r="E18" s="30" t="s">
        <v>70</v>
      </c>
      <c r="F18" s="20">
        <f>SUM(F8:F17)</f>
        <v>192618113</v>
      </c>
      <c r="G18" s="20">
        <f t="shared" ref="G18:I18" si="3">SUM(G8:G17)</f>
        <v>130130438</v>
      </c>
      <c r="H18" s="20">
        <f t="shared" si="3"/>
        <v>129191921.58</v>
      </c>
      <c r="I18" s="20">
        <f t="shared" si="3"/>
        <v>938516.42</v>
      </c>
      <c r="J18" s="20">
        <f>+F18-G18</f>
        <v>62487675</v>
      </c>
      <c r="K18" s="2" t="s">
        <v>14</v>
      </c>
    </row>
    <row r="19" spans="1:11" x14ac:dyDescent="0.25">
      <c r="A19">
        <f t="shared" si="0"/>
        <v>12</v>
      </c>
      <c r="B19" s="2"/>
      <c r="C19" s="2"/>
      <c r="D19" s="2"/>
      <c r="E19" s="27"/>
      <c r="F19" s="21"/>
      <c r="G19" s="21"/>
      <c r="H19" s="21"/>
      <c r="I19" s="21"/>
      <c r="J19" s="21"/>
      <c r="K19" s="2" t="s">
        <v>14</v>
      </c>
    </row>
    <row r="20" spans="1:11" x14ac:dyDescent="0.25">
      <c r="A20">
        <f t="shared" si="0"/>
        <v>13</v>
      </c>
      <c r="B20" s="2" t="s">
        <v>38</v>
      </c>
      <c r="C20" s="4" t="s">
        <v>9</v>
      </c>
      <c r="D20" s="5" t="s">
        <v>8</v>
      </c>
      <c r="E20" s="25" t="s">
        <v>64</v>
      </c>
      <c r="F20" s="18">
        <v>14381558</v>
      </c>
      <c r="G20" s="18">
        <v>11837588</v>
      </c>
      <c r="H20" s="18">
        <v>11790778.68</v>
      </c>
      <c r="I20" s="18">
        <f>+G20-H20</f>
        <v>46809.320000000298</v>
      </c>
      <c r="J20" s="18">
        <f>+F20-G20</f>
        <v>2543970</v>
      </c>
      <c r="K20" s="2" t="s">
        <v>68</v>
      </c>
    </row>
    <row r="21" spans="1:11" x14ac:dyDescent="0.25">
      <c r="A21">
        <f t="shared" si="0"/>
        <v>14</v>
      </c>
      <c r="B21" s="2"/>
      <c r="C21" s="4"/>
      <c r="D21" s="5"/>
      <c r="E21" s="25"/>
      <c r="F21" s="18"/>
      <c r="G21" s="18"/>
      <c r="H21" s="18"/>
      <c r="I21" s="18"/>
      <c r="J21" s="18"/>
      <c r="K21" s="2"/>
    </row>
    <row r="22" spans="1:11" x14ac:dyDescent="0.25">
      <c r="A22">
        <f t="shared" si="0"/>
        <v>15</v>
      </c>
      <c r="B22" s="2" t="s">
        <v>52</v>
      </c>
      <c r="C22" s="4" t="s">
        <v>9</v>
      </c>
      <c r="D22" s="5" t="s">
        <v>54</v>
      </c>
      <c r="E22" s="25" t="s">
        <v>53</v>
      </c>
      <c r="F22" s="18">
        <v>50000</v>
      </c>
      <c r="G22" s="18">
        <v>37500</v>
      </c>
      <c r="H22" s="18">
        <v>25000</v>
      </c>
      <c r="I22" s="18">
        <f>+G22-H22</f>
        <v>12500</v>
      </c>
      <c r="J22" s="18">
        <f>+F22-G22</f>
        <v>12500</v>
      </c>
      <c r="K22" s="2" t="s">
        <v>72</v>
      </c>
    </row>
    <row r="23" spans="1:11" x14ac:dyDescent="0.25">
      <c r="A23">
        <f t="shared" si="0"/>
        <v>16</v>
      </c>
      <c r="B23" s="2" t="s">
        <v>14</v>
      </c>
      <c r="C23" s="8" t="s">
        <v>14</v>
      </c>
      <c r="D23" s="5" t="s">
        <v>14</v>
      </c>
      <c r="E23" s="26"/>
      <c r="F23" s="19" t="s">
        <v>14</v>
      </c>
      <c r="G23" s="19" t="s">
        <v>14</v>
      </c>
      <c r="H23" s="19" t="s">
        <v>14</v>
      </c>
      <c r="I23" s="19" t="s">
        <v>14</v>
      </c>
      <c r="J23" s="19" t="s">
        <v>14</v>
      </c>
      <c r="K23" s="5" t="s">
        <v>14</v>
      </c>
    </row>
    <row r="24" spans="1:11" x14ac:dyDescent="0.25">
      <c r="A24">
        <f t="shared" si="0"/>
        <v>17</v>
      </c>
      <c r="B24" s="2" t="s">
        <v>58</v>
      </c>
      <c r="C24" s="4" t="s">
        <v>9</v>
      </c>
      <c r="D24" s="5" t="s">
        <v>59</v>
      </c>
      <c r="E24" s="25" t="s">
        <v>60</v>
      </c>
      <c r="F24" s="18">
        <v>393545</v>
      </c>
      <c r="G24" s="18">
        <v>266394</v>
      </c>
      <c r="H24" s="18">
        <v>196772</v>
      </c>
      <c r="I24" s="18">
        <f>+G24-H24</f>
        <v>69622</v>
      </c>
      <c r="J24" s="18">
        <f>+F24-G24</f>
        <v>127151</v>
      </c>
      <c r="K24" s="2" t="s">
        <v>67</v>
      </c>
    </row>
    <row r="25" spans="1:11" x14ac:dyDescent="0.25">
      <c r="A25">
        <f t="shared" si="0"/>
        <v>18</v>
      </c>
      <c r="B25" s="2" t="s">
        <v>14</v>
      </c>
      <c r="C25" s="8" t="s">
        <v>14</v>
      </c>
      <c r="D25" s="5" t="s">
        <v>14</v>
      </c>
      <c r="E25" s="26"/>
      <c r="F25" s="19" t="s">
        <v>14</v>
      </c>
      <c r="G25" s="19" t="s">
        <v>14</v>
      </c>
      <c r="H25" s="19" t="s">
        <v>14</v>
      </c>
      <c r="I25" s="19" t="s">
        <v>14</v>
      </c>
      <c r="J25" s="19" t="s">
        <v>14</v>
      </c>
      <c r="K25" s="5" t="s">
        <v>14</v>
      </c>
    </row>
    <row r="26" spans="1:11" x14ac:dyDescent="0.25">
      <c r="A26">
        <f t="shared" si="0"/>
        <v>19</v>
      </c>
      <c r="B26" s="16" t="s">
        <v>32</v>
      </c>
      <c r="C26" s="17" t="s">
        <v>12</v>
      </c>
      <c r="D26" s="30" t="s">
        <v>70</v>
      </c>
      <c r="E26" s="30" t="s">
        <v>70</v>
      </c>
      <c r="F26" s="20">
        <f>SUM(F20:F25)</f>
        <v>14825103</v>
      </c>
      <c r="G26" s="20">
        <f>SUM(G20:G25)</f>
        <v>12141482</v>
      </c>
      <c r="H26" s="20">
        <f>SUM(H20:H25)</f>
        <v>12012550.68</v>
      </c>
      <c r="I26" s="20">
        <f>SUM(I20:I25)</f>
        <v>128931.3200000003</v>
      </c>
      <c r="J26" s="20">
        <f>+F26-G26</f>
        <v>2683621</v>
      </c>
      <c r="K26" s="2"/>
    </row>
    <row r="27" spans="1:11" x14ac:dyDescent="0.25">
      <c r="A27">
        <f t="shared" si="0"/>
        <v>20</v>
      </c>
      <c r="B27" s="2"/>
      <c r="C27" s="4"/>
      <c r="D27" s="2"/>
      <c r="E27" s="27"/>
      <c r="F27" s="21"/>
      <c r="G27" s="21"/>
      <c r="H27" s="21"/>
      <c r="I27" s="21"/>
      <c r="J27" s="21"/>
      <c r="K27" s="2"/>
    </row>
    <row r="28" spans="1:11" x14ac:dyDescent="0.25">
      <c r="A28">
        <f t="shared" si="0"/>
        <v>21</v>
      </c>
      <c r="B28" s="2" t="s">
        <v>38</v>
      </c>
      <c r="C28" s="5" t="s">
        <v>33</v>
      </c>
      <c r="D28" s="5" t="s">
        <v>8</v>
      </c>
      <c r="E28" s="25" t="s">
        <v>47</v>
      </c>
      <c r="F28" s="18">
        <v>891575</v>
      </c>
      <c r="G28" s="18">
        <v>594384</v>
      </c>
      <c r="H28" s="18">
        <v>594384</v>
      </c>
      <c r="I28" s="18">
        <f>+G28-H28</f>
        <v>0</v>
      </c>
      <c r="J28" s="18">
        <f>+F28-G28</f>
        <v>297191</v>
      </c>
      <c r="K28" s="3" t="s">
        <v>73</v>
      </c>
    </row>
    <row r="29" spans="1:11" x14ac:dyDescent="0.25">
      <c r="A29">
        <f t="shared" si="0"/>
        <v>22</v>
      </c>
      <c r="B29" s="2"/>
      <c r="C29" s="5"/>
      <c r="D29" s="5"/>
      <c r="E29" s="25"/>
      <c r="F29" s="18"/>
      <c r="G29" s="18"/>
      <c r="H29" s="18"/>
      <c r="I29" s="18"/>
      <c r="J29" s="18"/>
      <c r="K29" s="3"/>
    </row>
    <row r="30" spans="1:11" x14ac:dyDescent="0.25">
      <c r="A30">
        <f t="shared" si="0"/>
        <v>23</v>
      </c>
      <c r="B30" s="16" t="s">
        <v>32</v>
      </c>
      <c r="C30" s="16" t="s">
        <v>33</v>
      </c>
      <c r="D30" s="30" t="s">
        <v>70</v>
      </c>
      <c r="E30" s="30" t="s">
        <v>70</v>
      </c>
      <c r="F30" s="22">
        <f>+F28</f>
        <v>891575</v>
      </c>
      <c r="G30" s="22">
        <f t="shared" ref="G30:I30" si="4">+G28</f>
        <v>594384</v>
      </c>
      <c r="H30" s="22">
        <f t="shared" si="4"/>
        <v>594384</v>
      </c>
      <c r="I30" s="22">
        <f t="shared" si="4"/>
        <v>0</v>
      </c>
      <c r="J30" s="22">
        <f>+F30-G30</f>
        <v>297191</v>
      </c>
      <c r="K30" s="2" t="s">
        <v>14</v>
      </c>
    </row>
    <row r="31" spans="1:11" x14ac:dyDescent="0.25">
      <c r="A31">
        <f t="shared" si="0"/>
        <v>24</v>
      </c>
      <c r="B31" s="2"/>
      <c r="C31" s="2"/>
      <c r="D31" s="2"/>
      <c r="E31" s="28"/>
      <c r="F31" s="23"/>
      <c r="G31" s="23"/>
      <c r="H31" s="23"/>
      <c r="I31" s="23"/>
      <c r="J31" s="23"/>
      <c r="K31" s="2"/>
    </row>
    <row r="32" spans="1:11" ht="45" x14ac:dyDescent="0.25">
      <c r="A32">
        <f t="shared" si="0"/>
        <v>25</v>
      </c>
      <c r="B32" s="2" t="s">
        <v>45</v>
      </c>
      <c r="C32" s="2" t="s">
        <v>7</v>
      </c>
      <c r="D32" s="2" t="s">
        <v>8</v>
      </c>
      <c r="E32" s="27" t="s">
        <v>99</v>
      </c>
      <c r="F32" s="21">
        <v>891754</v>
      </c>
      <c r="G32" s="21">
        <v>614286</v>
      </c>
      <c r="H32" s="18">
        <v>515249</v>
      </c>
      <c r="I32" s="18">
        <f>+G32-H32</f>
        <v>99037</v>
      </c>
      <c r="J32" s="18">
        <f>+F32-G32</f>
        <v>277468</v>
      </c>
      <c r="K32" s="3" t="s">
        <v>98</v>
      </c>
    </row>
    <row r="33" spans="1:11" x14ac:dyDescent="0.25">
      <c r="A33">
        <f t="shared" si="0"/>
        <v>26</v>
      </c>
      <c r="B33" s="2"/>
      <c r="C33" s="2"/>
      <c r="D33" s="2"/>
      <c r="E33" s="27"/>
      <c r="F33" s="21"/>
      <c r="G33" s="21"/>
      <c r="H33" s="18"/>
      <c r="I33" s="18"/>
      <c r="J33" s="18"/>
      <c r="K33" s="2"/>
    </row>
    <row r="34" spans="1:11" x14ac:dyDescent="0.25">
      <c r="A34">
        <f t="shared" si="0"/>
        <v>27</v>
      </c>
      <c r="B34" s="2" t="s">
        <v>49</v>
      </c>
      <c r="C34" s="2" t="s">
        <v>7</v>
      </c>
      <c r="D34" s="2" t="s">
        <v>10</v>
      </c>
      <c r="E34" s="27" t="s">
        <v>48</v>
      </c>
      <c r="F34" s="21">
        <v>607263</v>
      </c>
      <c r="G34" s="21">
        <v>451570</v>
      </c>
      <c r="H34" s="18">
        <v>400966</v>
      </c>
      <c r="I34" s="18">
        <f t="shared" ref="I34:I36" si="5">+G34-H34</f>
        <v>50604</v>
      </c>
      <c r="J34" s="18">
        <f>+F34-G34</f>
        <v>155693</v>
      </c>
      <c r="K34" s="3" t="s">
        <v>75</v>
      </c>
    </row>
    <row r="35" spans="1:11" x14ac:dyDescent="0.25">
      <c r="A35">
        <f t="shared" si="0"/>
        <v>28</v>
      </c>
      <c r="B35" s="2"/>
      <c r="C35" s="2"/>
      <c r="D35" s="2"/>
      <c r="E35" s="27"/>
      <c r="F35" s="21"/>
      <c r="G35" s="21"/>
      <c r="H35" s="18"/>
      <c r="I35" s="18"/>
      <c r="J35" s="18"/>
      <c r="K35" s="2"/>
    </row>
    <row r="36" spans="1:11" x14ac:dyDescent="0.25">
      <c r="A36">
        <f t="shared" si="0"/>
        <v>29</v>
      </c>
      <c r="B36" s="2" t="s">
        <v>50</v>
      </c>
      <c r="C36" s="5" t="s">
        <v>7</v>
      </c>
      <c r="D36" s="6" t="s">
        <v>11</v>
      </c>
      <c r="E36" s="27" t="s">
        <v>51</v>
      </c>
      <c r="F36" s="21">
        <v>277589</v>
      </c>
      <c r="G36" s="21">
        <v>163768</v>
      </c>
      <c r="H36" s="18">
        <v>148785</v>
      </c>
      <c r="I36" s="18">
        <f t="shared" si="5"/>
        <v>14983</v>
      </c>
      <c r="J36" s="18">
        <f>+F36-G36</f>
        <v>113821</v>
      </c>
      <c r="K36" s="3" t="s">
        <v>76</v>
      </c>
    </row>
    <row r="37" spans="1:11" x14ac:dyDescent="0.25">
      <c r="A37">
        <f t="shared" si="0"/>
        <v>30</v>
      </c>
      <c r="B37" s="2"/>
      <c r="C37" s="5"/>
      <c r="D37" s="6"/>
      <c r="E37" s="27"/>
      <c r="F37" s="21"/>
      <c r="G37" s="21"/>
      <c r="H37" s="18"/>
      <c r="I37" s="18"/>
      <c r="J37" s="18"/>
      <c r="K37" s="2"/>
    </row>
    <row r="38" spans="1:11" x14ac:dyDescent="0.25">
      <c r="A38">
        <f t="shared" si="0"/>
        <v>31</v>
      </c>
      <c r="B38" s="16" t="s">
        <v>32</v>
      </c>
      <c r="C38" s="16" t="s">
        <v>7</v>
      </c>
      <c r="D38" s="30" t="s">
        <v>70</v>
      </c>
      <c r="E38" s="30" t="s">
        <v>70</v>
      </c>
      <c r="F38" s="22">
        <f>SUM(F32:F37)</f>
        <v>1776606</v>
      </c>
      <c r="G38" s="22">
        <f t="shared" ref="G38:I38" si="6">SUM(G32:G37)</f>
        <v>1229624</v>
      </c>
      <c r="H38" s="22">
        <f t="shared" si="6"/>
        <v>1065000</v>
      </c>
      <c r="I38" s="22">
        <f t="shared" si="6"/>
        <v>164624</v>
      </c>
      <c r="J38" s="22">
        <f>+F38-G38</f>
        <v>546982</v>
      </c>
      <c r="K38" s="2" t="s">
        <v>14</v>
      </c>
    </row>
    <row r="39" spans="1:11" x14ac:dyDescent="0.25">
      <c r="A39">
        <f t="shared" si="0"/>
        <v>32</v>
      </c>
      <c r="B39" s="2"/>
      <c r="C39" s="4"/>
      <c r="D39" s="2"/>
      <c r="E39" s="27"/>
      <c r="F39" s="21"/>
      <c r="G39" s="21"/>
      <c r="H39" s="21"/>
      <c r="I39" s="21"/>
      <c r="J39" s="21"/>
      <c r="K39" s="2"/>
    </row>
    <row r="40" spans="1:11" ht="30" x14ac:dyDescent="0.25">
      <c r="A40">
        <f t="shared" si="0"/>
        <v>33</v>
      </c>
      <c r="B40" s="2" t="s">
        <v>43</v>
      </c>
      <c r="C40" s="5" t="s">
        <v>26</v>
      </c>
      <c r="D40" s="5" t="s">
        <v>27</v>
      </c>
      <c r="E40" s="25" t="s">
        <v>44</v>
      </c>
      <c r="F40" s="18">
        <v>558692</v>
      </c>
      <c r="G40" s="18">
        <v>419019</v>
      </c>
      <c r="H40" s="18">
        <v>341571</v>
      </c>
      <c r="I40" s="18">
        <f>+G40-H40</f>
        <v>77448</v>
      </c>
      <c r="J40" s="18">
        <f>+F40-G40</f>
        <v>139673</v>
      </c>
      <c r="K40" s="3" t="s">
        <v>85</v>
      </c>
    </row>
    <row r="41" spans="1:11" x14ac:dyDescent="0.25">
      <c r="A41">
        <f t="shared" si="0"/>
        <v>34</v>
      </c>
      <c r="B41" s="2"/>
      <c r="C41" s="5"/>
      <c r="D41" s="5"/>
      <c r="E41" s="25"/>
      <c r="F41" s="18"/>
      <c r="G41" s="18"/>
      <c r="H41" s="18"/>
      <c r="I41" s="18"/>
      <c r="J41" s="18"/>
      <c r="K41" s="3"/>
    </row>
    <row r="42" spans="1:11" x14ac:dyDescent="0.25">
      <c r="A42">
        <f t="shared" si="0"/>
        <v>35</v>
      </c>
      <c r="B42" s="16" t="s">
        <v>32</v>
      </c>
      <c r="C42" s="16" t="s">
        <v>26</v>
      </c>
      <c r="D42" s="30" t="s">
        <v>70</v>
      </c>
      <c r="E42" s="30" t="s">
        <v>70</v>
      </c>
      <c r="F42" s="22">
        <f>+F40</f>
        <v>558692</v>
      </c>
      <c r="G42" s="22">
        <f>+G40</f>
        <v>419019</v>
      </c>
      <c r="H42" s="22">
        <f t="shared" ref="H42:I42" si="7">+H40</f>
        <v>341571</v>
      </c>
      <c r="I42" s="22">
        <f t="shared" si="7"/>
        <v>77448</v>
      </c>
      <c r="J42" s="22">
        <f>+F42-G42</f>
        <v>139673</v>
      </c>
      <c r="K42" s="2" t="s">
        <v>14</v>
      </c>
    </row>
    <row r="43" spans="1:11" x14ac:dyDescent="0.25">
      <c r="A43">
        <f t="shared" si="0"/>
        <v>36</v>
      </c>
      <c r="B43" s="2"/>
      <c r="C43" s="5"/>
      <c r="D43" s="5"/>
      <c r="E43" s="25"/>
      <c r="F43" s="18"/>
      <c r="G43" s="18"/>
      <c r="H43" s="18"/>
      <c r="I43" s="18"/>
      <c r="J43" s="18"/>
      <c r="K43" s="3"/>
    </row>
    <row r="44" spans="1:11" x14ac:dyDescent="0.25">
      <c r="A44">
        <f t="shared" si="0"/>
        <v>37</v>
      </c>
      <c r="B44" s="2" t="s">
        <v>90</v>
      </c>
      <c r="C44" s="4" t="s">
        <v>9</v>
      </c>
      <c r="D44" s="5" t="s">
        <v>91</v>
      </c>
      <c r="E44" s="25" t="s">
        <v>92</v>
      </c>
      <c r="F44" s="18">
        <v>1568000</v>
      </c>
      <c r="G44" s="18">
        <v>1568000</v>
      </c>
      <c r="H44" s="18">
        <v>1568000</v>
      </c>
      <c r="I44" s="18">
        <f>+G44-H44</f>
        <v>0</v>
      </c>
      <c r="J44" s="18">
        <f>+F44-G44</f>
        <v>0</v>
      </c>
      <c r="K44" s="2" t="s">
        <v>67</v>
      </c>
    </row>
    <row r="45" spans="1:11" x14ac:dyDescent="0.25">
      <c r="A45">
        <f t="shared" si="0"/>
        <v>38</v>
      </c>
      <c r="B45" s="2" t="s">
        <v>14</v>
      </c>
      <c r="C45" s="8" t="s">
        <v>14</v>
      </c>
      <c r="D45" s="5" t="s">
        <v>14</v>
      </c>
      <c r="E45" s="26"/>
      <c r="F45" s="19" t="s">
        <v>14</v>
      </c>
      <c r="G45" s="19" t="s">
        <v>14</v>
      </c>
      <c r="H45" s="19" t="s">
        <v>14</v>
      </c>
      <c r="I45" s="19" t="s">
        <v>14</v>
      </c>
      <c r="J45" s="19" t="s">
        <v>14</v>
      </c>
      <c r="K45" s="5" t="s">
        <v>14</v>
      </c>
    </row>
    <row r="46" spans="1:11" x14ac:dyDescent="0.25">
      <c r="A46">
        <f t="shared" si="0"/>
        <v>39</v>
      </c>
      <c r="B46" s="16" t="s">
        <v>32</v>
      </c>
      <c r="C46" s="17" t="s">
        <v>12</v>
      </c>
      <c r="D46" s="30" t="s">
        <v>70</v>
      </c>
      <c r="E46" s="30" t="s">
        <v>70</v>
      </c>
      <c r="F46" s="20">
        <f>SUM(F44:F45)</f>
        <v>1568000</v>
      </c>
      <c r="G46" s="20">
        <f>SUM(G44:G45)</f>
        <v>1568000</v>
      </c>
      <c r="H46" s="20">
        <f>SUM(H44:H45)</f>
        <v>1568000</v>
      </c>
      <c r="I46" s="20">
        <f>SUM(I44:I45)</f>
        <v>0</v>
      </c>
      <c r="J46" s="20">
        <f>+F46-G46</f>
        <v>0</v>
      </c>
      <c r="K46" s="2"/>
    </row>
    <row r="47" spans="1:11" x14ac:dyDescent="0.25">
      <c r="A47">
        <f t="shared" si="0"/>
        <v>40</v>
      </c>
      <c r="B47" s="2"/>
      <c r="C47" s="4"/>
      <c r="D47" s="2"/>
      <c r="E47" s="27"/>
      <c r="F47" s="21"/>
      <c r="G47" s="21"/>
      <c r="H47" s="21"/>
      <c r="I47" s="21"/>
      <c r="J47" s="21"/>
      <c r="K47" s="2"/>
    </row>
    <row r="48" spans="1:11" x14ac:dyDescent="0.25">
      <c r="A48">
        <f t="shared" si="0"/>
        <v>41</v>
      </c>
      <c r="B48" s="16" t="s">
        <v>28</v>
      </c>
      <c r="C48" s="16" t="s">
        <v>29</v>
      </c>
      <c r="D48" s="30" t="s">
        <v>70</v>
      </c>
      <c r="E48" s="30" t="s">
        <v>70</v>
      </c>
      <c r="F48" s="20">
        <f>+F42+F38+F30+F26+F18+F46</f>
        <v>212238089</v>
      </c>
      <c r="G48" s="20">
        <f t="shared" ref="G48:I48" si="8">+G42+G38+G30+G26+G18+G46</f>
        <v>146082947</v>
      </c>
      <c r="H48" s="20">
        <f t="shared" si="8"/>
        <v>144773427.25999999</v>
      </c>
      <c r="I48" s="20">
        <f t="shared" si="8"/>
        <v>1309519.7400000002</v>
      </c>
      <c r="J48" s="20">
        <f>+F48-G48</f>
        <v>66155142</v>
      </c>
    </row>
    <row r="49" spans="1:10" x14ac:dyDescent="0.25">
      <c r="A49" t="s">
        <v>14</v>
      </c>
    </row>
    <row r="50" spans="1:10" x14ac:dyDescent="0.25">
      <c r="A50" t="s">
        <v>14</v>
      </c>
    </row>
    <row r="51" spans="1:10" x14ac:dyDescent="0.25">
      <c r="A51" t="s">
        <v>14</v>
      </c>
      <c r="B51" s="16" t="s">
        <v>21</v>
      </c>
    </row>
    <row r="52" spans="1:10" x14ac:dyDescent="0.25">
      <c r="A52" t="s">
        <v>14</v>
      </c>
      <c r="B52" s="41" t="s">
        <v>93</v>
      </c>
      <c r="C52" s="41"/>
      <c r="D52" s="41"/>
      <c r="E52" s="41"/>
      <c r="F52" s="41"/>
      <c r="G52" s="41"/>
      <c r="H52" s="41"/>
      <c r="I52" s="41"/>
      <c r="J52" s="41"/>
    </row>
    <row r="53" spans="1:10" x14ac:dyDescent="0.25">
      <c r="B53" t="s">
        <v>66</v>
      </c>
      <c r="C53" s="33"/>
      <c r="D53" s="33"/>
      <c r="E53" s="29"/>
      <c r="F53" s="33"/>
      <c r="G53" s="33"/>
      <c r="H53" s="33"/>
      <c r="I53" s="33"/>
      <c r="J53" s="33"/>
    </row>
    <row r="54" spans="1:10" x14ac:dyDescent="0.25">
      <c r="A54" t="s">
        <v>14</v>
      </c>
      <c r="B54" t="s">
        <v>14</v>
      </c>
    </row>
    <row r="55" spans="1:10" x14ac:dyDescent="0.25">
      <c r="B55" t="s">
        <v>14</v>
      </c>
    </row>
  </sheetData>
  <mergeCells count="6">
    <mergeCell ref="K6:K7"/>
    <mergeCell ref="B52:J52"/>
    <mergeCell ref="E5:J5"/>
    <mergeCell ref="B6:B7"/>
    <mergeCell ref="C6:C7"/>
    <mergeCell ref="D6:D7"/>
  </mergeCells>
  <printOptions horizontalCentered="1"/>
  <pageMargins left="0.31496062992125984" right="0.31496062992125984" top="0.51181102362204722" bottom="0.27559055118110237" header="0.31496062992125984" footer="0.31496062992125984"/>
  <pageSetup paperSize="5" scale="6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A3DF9C-9D90-4582-BFB1-2B7BCE0F68A3}">
  <sheetPr>
    <tabColor rgb="FFFFFF00"/>
    <pageSetUpPr fitToPage="1"/>
  </sheetPr>
  <dimension ref="A1:K55"/>
  <sheetViews>
    <sheetView tabSelected="1" workbookViewId="0">
      <selection activeCell="D4" sqref="D4"/>
    </sheetView>
  </sheetViews>
  <sheetFormatPr defaultRowHeight="15" x14ac:dyDescent="0.25"/>
  <cols>
    <col min="1" max="1" width="5" customWidth="1"/>
    <col min="2" max="2" width="30" customWidth="1"/>
    <col min="3" max="3" width="34.28515625" customWidth="1"/>
    <col min="4" max="4" width="37.42578125" customWidth="1"/>
    <col min="5" max="5" width="17.5703125" style="24" customWidth="1"/>
    <col min="6" max="7" width="17.5703125" customWidth="1"/>
    <col min="8" max="10" width="15.85546875" customWidth="1"/>
    <col min="11" max="11" width="52.7109375" customWidth="1"/>
  </cols>
  <sheetData>
    <row r="1" spans="1:11" ht="18.75" x14ac:dyDescent="0.3">
      <c r="B1" s="7" t="s">
        <v>23</v>
      </c>
    </row>
    <row r="2" spans="1:11" ht="18.75" x14ac:dyDescent="0.3">
      <c r="B2" s="7" t="s">
        <v>24</v>
      </c>
    </row>
    <row r="3" spans="1:11" ht="18.75" x14ac:dyDescent="0.3">
      <c r="B3" s="7" t="s">
        <v>36</v>
      </c>
    </row>
    <row r="4" spans="1:11" x14ac:dyDescent="0.25">
      <c r="B4" s="1"/>
      <c r="D4" t="s">
        <v>14</v>
      </c>
    </row>
    <row r="5" spans="1:11" x14ac:dyDescent="0.25">
      <c r="B5" s="1"/>
      <c r="C5" s="1"/>
      <c r="D5" s="1"/>
      <c r="E5" s="37" t="s">
        <v>101</v>
      </c>
      <c r="F5" s="38"/>
      <c r="G5" s="39"/>
      <c r="H5" s="39"/>
      <c r="I5" s="39"/>
      <c r="J5" s="40"/>
      <c r="K5" s="1"/>
    </row>
    <row r="6" spans="1:11" x14ac:dyDescent="0.25">
      <c r="B6" s="42" t="s">
        <v>0</v>
      </c>
      <c r="C6" s="42" t="s">
        <v>2</v>
      </c>
      <c r="D6" s="42" t="s">
        <v>1</v>
      </c>
      <c r="E6" s="13" t="s">
        <v>34</v>
      </c>
      <c r="F6" s="13" t="s">
        <v>3</v>
      </c>
      <c r="G6" s="13" t="s">
        <v>15</v>
      </c>
      <c r="H6" s="13" t="s">
        <v>19</v>
      </c>
      <c r="I6" s="13" t="s">
        <v>17</v>
      </c>
      <c r="J6" s="13" t="s">
        <v>4</v>
      </c>
      <c r="K6" s="35" t="s">
        <v>6</v>
      </c>
    </row>
    <row r="7" spans="1:11" x14ac:dyDescent="0.25">
      <c r="B7" s="42"/>
      <c r="C7" s="42"/>
      <c r="D7" s="42"/>
      <c r="E7" s="14" t="s">
        <v>35</v>
      </c>
      <c r="F7" s="15" t="s">
        <v>25</v>
      </c>
      <c r="G7" s="14" t="s">
        <v>16</v>
      </c>
      <c r="H7" s="14" t="s">
        <v>20</v>
      </c>
      <c r="I7" s="14" t="s">
        <v>18</v>
      </c>
      <c r="J7" s="14" t="s">
        <v>13</v>
      </c>
      <c r="K7" s="36"/>
    </row>
    <row r="8" spans="1:11" x14ac:dyDescent="0.25">
      <c r="A8">
        <v>1</v>
      </c>
      <c r="B8" s="2" t="s">
        <v>38</v>
      </c>
      <c r="C8" s="5" t="s">
        <v>5</v>
      </c>
      <c r="D8" s="5" t="s">
        <v>22</v>
      </c>
      <c r="E8" s="25" t="s">
        <v>37</v>
      </c>
      <c r="F8" s="18">
        <v>189192568</v>
      </c>
      <c r="G8" s="18">
        <f>141894402</f>
        <v>141894402</v>
      </c>
      <c r="H8" s="18">
        <f>138256084</f>
        <v>138256084</v>
      </c>
      <c r="I8" s="18">
        <f>+G8-H8</f>
        <v>3638318</v>
      </c>
      <c r="J8" s="18">
        <f>+F8-G8</f>
        <v>47298166</v>
      </c>
      <c r="K8" s="3" t="s">
        <v>84</v>
      </c>
    </row>
    <row r="9" spans="1:11" x14ac:dyDescent="0.25">
      <c r="A9">
        <f>SUM(A8+1)</f>
        <v>2</v>
      </c>
      <c r="B9" s="2"/>
      <c r="C9" s="5"/>
      <c r="D9" s="5"/>
      <c r="E9" s="25"/>
      <c r="F9" s="18"/>
      <c r="G9" s="18"/>
      <c r="H9" s="18"/>
      <c r="I9" s="18"/>
      <c r="J9" s="18"/>
      <c r="K9" s="3" t="s">
        <v>14</v>
      </c>
    </row>
    <row r="10" spans="1:11" ht="30" x14ac:dyDescent="0.25">
      <c r="A10">
        <f t="shared" ref="A10:A48" si="0">SUM(A9+1)</f>
        <v>3</v>
      </c>
      <c r="B10" s="2" t="s">
        <v>39</v>
      </c>
      <c r="C10" s="2" t="s">
        <v>5</v>
      </c>
      <c r="D10" s="5" t="s">
        <v>30</v>
      </c>
      <c r="E10" s="25" t="s">
        <v>40</v>
      </c>
      <c r="F10" s="18">
        <v>500000</v>
      </c>
      <c r="G10" s="18">
        <v>500000</v>
      </c>
      <c r="H10" s="18">
        <f>365379</f>
        <v>365379</v>
      </c>
      <c r="I10" s="18">
        <f>+G10-H10</f>
        <v>134621</v>
      </c>
      <c r="J10" s="18">
        <f>+F10-G10</f>
        <v>0</v>
      </c>
      <c r="K10" s="3" t="s">
        <v>79</v>
      </c>
    </row>
    <row r="11" spans="1:11" x14ac:dyDescent="0.25">
      <c r="A11">
        <f t="shared" si="0"/>
        <v>4</v>
      </c>
      <c r="B11" s="2"/>
      <c r="C11" s="5"/>
      <c r="D11" s="12"/>
      <c r="E11" s="26"/>
      <c r="F11" s="19"/>
      <c r="G11" s="19"/>
      <c r="H11" s="19"/>
      <c r="I11" s="19"/>
      <c r="J11" s="19"/>
      <c r="K11" s="3"/>
    </row>
    <row r="12" spans="1:11" x14ac:dyDescent="0.25">
      <c r="A12">
        <f t="shared" si="0"/>
        <v>5</v>
      </c>
      <c r="B12" s="2" t="s">
        <v>41</v>
      </c>
      <c r="C12" s="2" t="s">
        <v>5</v>
      </c>
      <c r="D12" s="5" t="s">
        <v>31</v>
      </c>
      <c r="E12" s="25" t="s">
        <v>42</v>
      </c>
      <c r="F12" s="18">
        <v>540545</v>
      </c>
      <c r="G12" s="18">
        <f>414298</f>
        <v>414298</v>
      </c>
      <c r="H12" s="18">
        <f>377993</f>
        <v>377993</v>
      </c>
      <c r="I12" s="18">
        <f>+G12-H12</f>
        <v>36305</v>
      </c>
      <c r="J12" s="18">
        <f>+F12-G12</f>
        <v>126247</v>
      </c>
      <c r="K12" s="3" t="s">
        <v>69</v>
      </c>
    </row>
    <row r="13" spans="1:11" x14ac:dyDescent="0.25">
      <c r="A13">
        <f t="shared" si="0"/>
        <v>6</v>
      </c>
      <c r="B13" s="2"/>
      <c r="C13" s="2"/>
      <c r="D13" s="5"/>
      <c r="E13" s="25"/>
      <c r="F13" s="18"/>
      <c r="G13" s="18"/>
      <c r="H13" s="18"/>
      <c r="I13" s="18"/>
      <c r="J13" s="18"/>
      <c r="K13" s="3"/>
    </row>
    <row r="14" spans="1:11" ht="30" x14ac:dyDescent="0.25">
      <c r="A14">
        <f t="shared" si="0"/>
        <v>7</v>
      </c>
      <c r="B14" s="2" t="s">
        <v>55</v>
      </c>
      <c r="C14" s="2" t="s">
        <v>5</v>
      </c>
      <c r="D14" s="5" t="s">
        <v>56</v>
      </c>
      <c r="E14" s="25" t="s">
        <v>57</v>
      </c>
      <c r="F14" s="18">
        <v>1500000</v>
      </c>
      <c r="G14" s="18">
        <v>1500000</v>
      </c>
      <c r="H14" s="18">
        <v>724950.58</v>
      </c>
      <c r="I14" s="18">
        <f t="shared" ref="I14" si="1">+G14-H14</f>
        <v>775049.42</v>
      </c>
      <c r="J14" s="18">
        <f>+F14-G14</f>
        <v>0</v>
      </c>
      <c r="K14" s="3" t="s">
        <v>80</v>
      </c>
    </row>
    <row r="15" spans="1:11" x14ac:dyDescent="0.25">
      <c r="A15">
        <f t="shared" si="0"/>
        <v>8</v>
      </c>
      <c r="B15" s="2"/>
      <c r="C15" s="2" t="s">
        <v>14</v>
      </c>
      <c r="D15" s="6" t="s">
        <v>14</v>
      </c>
      <c r="E15" s="26"/>
      <c r="F15" s="19" t="s">
        <v>14</v>
      </c>
      <c r="G15" s="19" t="s">
        <v>14</v>
      </c>
      <c r="H15" s="19" t="s">
        <v>14</v>
      </c>
      <c r="I15" s="18"/>
      <c r="J15" s="18"/>
      <c r="K15" s="5" t="s">
        <v>14</v>
      </c>
    </row>
    <row r="16" spans="1:11" ht="30" x14ac:dyDescent="0.25">
      <c r="A16">
        <f t="shared" si="0"/>
        <v>9</v>
      </c>
      <c r="B16" s="2" t="s">
        <v>61</v>
      </c>
      <c r="C16" s="2" t="s">
        <v>5</v>
      </c>
      <c r="D16" s="5" t="s">
        <v>62</v>
      </c>
      <c r="E16" s="25" t="s">
        <v>63</v>
      </c>
      <c r="F16" s="18">
        <v>885000</v>
      </c>
      <c r="G16" s="18">
        <f>663750</f>
        <v>663750</v>
      </c>
      <c r="H16" s="18">
        <f>608436.5</f>
        <v>608436.5</v>
      </c>
      <c r="I16" s="18">
        <f t="shared" ref="I16" si="2">+G16-H16</f>
        <v>55313.5</v>
      </c>
      <c r="J16" s="18">
        <f>+F16-G16</f>
        <v>221250</v>
      </c>
      <c r="K16" s="3" t="s">
        <v>81</v>
      </c>
    </row>
    <row r="17" spans="1:11" x14ac:dyDescent="0.25">
      <c r="A17">
        <f t="shared" si="0"/>
        <v>10</v>
      </c>
      <c r="B17" s="2"/>
      <c r="C17" s="2" t="s">
        <v>14</v>
      </c>
      <c r="D17" s="6" t="s">
        <v>14</v>
      </c>
      <c r="E17" s="26"/>
      <c r="F17" s="19" t="s">
        <v>14</v>
      </c>
      <c r="G17" s="19" t="s">
        <v>14</v>
      </c>
      <c r="H17" s="19" t="s">
        <v>14</v>
      </c>
      <c r="I17" s="18"/>
      <c r="J17" s="18"/>
      <c r="K17" s="5" t="s">
        <v>14</v>
      </c>
    </row>
    <row r="18" spans="1:11" x14ac:dyDescent="0.25">
      <c r="A18">
        <f t="shared" si="0"/>
        <v>11</v>
      </c>
      <c r="B18" s="16" t="s">
        <v>32</v>
      </c>
      <c r="C18" s="16" t="s">
        <v>5</v>
      </c>
      <c r="D18" s="30" t="s">
        <v>70</v>
      </c>
      <c r="E18" s="30" t="s">
        <v>70</v>
      </c>
      <c r="F18" s="20">
        <f>SUM(F8:F17)</f>
        <v>192618113</v>
      </c>
      <c r="G18" s="20">
        <f t="shared" ref="G18:I18" si="3">SUM(G8:G17)</f>
        <v>144972450</v>
      </c>
      <c r="H18" s="20">
        <f t="shared" si="3"/>
        <v>140332843.08000001</v>
      </c>
      <c r="I18" s="20">
        <f t="shared" si="3"/>
        <v>4639606.92</v>
      </c>
      <c r="J18" s="20">
        <f>+F18-G18</f>
        <v>47645663</v>
      </c>
      <c r="K18" s="2" t="s">
        <v>14</v>
      </c>
    </row>
    <row r="19" spans="1:11" x14ac:dyDescent="0.25">
      <c r="A19">
        <f t="shared" si="0"/>
        <v>12</v>
      </c>
      <c r="B19" s="2"/>
      <c r="C19" s="2"/>
      <c r="D19" s="2"/>
      <c r="E19" s="27"/>
      <c r="F19" s="21"/>
      <c r="G19" s="21"/>
      <c r="H19" s="21"/>
      <c r="I19" s="21"/>
      <c r="J19" s="21"/>
      <c r="K19" s="2" t="s">
        <v>14</v>
      </c>
    </row>
    <row r="20" spans="1:11" x14ac:dyDescent="0.25">
      <c r="A20">
        <f t="shared" si="0"/>
        <v>13</v>
      </c>
      <c r="B20" s="2" t="s">
        <v>38</v>
      </c>
      <c r="C20" s="4" t="s">
        <v>9</v>
      </c>
      <c r="D20" s="5" t="s">
        <v>8</v>
      </c>
      <c r="E20" s="25" t="s">
        <v>64</v>
      </c>
      <c r="F20" s="18">
        <v>14381558</v>
      </c>
      <c r="G20" s="18">
        <f>13429831</f>
        <v>13429831</v>
      </c>
      <c r="H20" s="18">
        <f>12670778.68</f>
        <v>12670778.68</v>
      </c>
      <c r="I20" s="18">
        <f>+G20-H20</f>
        <v>759052.3200000003</v>
      </c>
      <c r="J20" s="18">
        <f>+F20-G20</f>
        <v>951727</v>
      </c>
      <c r="K20" s="2" t="s">
        <v>68</v>
      </c>
    </row>
    <row r="21" spans="1:11" x14ac:dyDescent="0.25">
      <c r="A21">
        <f t="shared" si="0"/>
        <v>14</v>
      </c>
      <c r="B21" s="2"/>
      <c r="C21" s="4"/>
      <c r="D21" s="5"/>
      <c r="E21" s="25"/>
      <c r="F21" s="18"/>
      <c r="G21" s="18"/>
      <c r="H21" s="18"/>
      <c r="I21" s="18"/>
      <c r="J21" s="18"/>
      <c r="K21" s="2"/>
    </row>
    <row r="22" spans="1:11" x14ac:dyDescent="0.25">
      <c r="A22">
        <f t="shared" si="0"/>
        <v>15</v>
      </c>
      <c r="B22" s="2" t="s">
        <v>52</v>
      </c>
      <c r="C22" s="4" t="s">
        <v>9</v>
      </c>
      <c r="D22" s="5" t="s">
        <v>54</v>
      </c>
      <c r="E22" s="25" t="s">
        <v>53</v>
      </c>
      <c r="F22" s="18">
        <v>50000</v>
      </c>
      <c r="G22" s="18">
        <f>40625</f>
        <v>40625</v>
      </c>
      <c r="H22" s="18">
        <v>25000</v>
      </c>
      <c r="I22" s="18">
        <f>+G22-H22</f>
        <v>15625</v>
      </c>
      <c r="J22" s="18">
        <f>+F22-G22</f>
        <v>9375</v>
      </c>
      <c r="K22" s="2" t="s">
        <v>72</v>
      </c>
    </row>
    <row r="23" spans="1:11" x14ac:dyDescent="0.25">
      <c r="A23">
        <f t="shared" si="0"/>
        <v>16</v>
      </c>
      <c r="B23" s="2" t="s">
        <v>14</v>
      </c>
      <c r="C23" s="8" t="s">
        <v>14</v>
      </c>
      <c r="D23" s="5" t="s">
        <v>14</v>
      </c>
      <c r="E23" s="26"/>
      <c r="F23" s="19" t="s">
        <v>14</v>
      </c>
      <c r="G23" s="19" t="s">
        <v>14</v>
      </c>
      <c r="H23" s="19" t="s">
        <v>14</v>
      </c>
      <c r="I23" s="19" t="s">
        <v>14</v>
      </c>
      <c r="J23" s="19" t="s">
        <v>14</v>
      </c>
      <c r="K23" s="5" t="s">
        <v>14</v>
      </c>
    </row>
    <row r="24" spans="1:11" x14ac:dyDescent="0.25">
      <c r="A24">
        <f t="shared" si="0"/>
        <v>17</v>
      </c>
      <c r="B24" s="2" t="s">
        <v>58</v>
      </c>
      <c r="C24" s="4" t="s">
        <v>9</v>
      </c>
      <c r="D24" s="5" t="s">
        <v>59</v>
      </c>
      <c r="E24" s="25" t="s">
        <v>60</v>
      </c>
      <c r="F24" s="18">
        <v>393545</v>
      </c>
      <c r="G24" s="18">
        <f>294993</f>
        <v>294993</v>
      </c>
      <c r="H24" s="18">
        <v>196772</v>
      </c>
      <c r="I24" s="18">
        <f>+G24-H24</f>
        <v>98221</v>
      </c>
      <c r="J24" s="18">
        <f>+F24-G24</f>
        <v>98552</v>
      </c>
      <c r="K24" s="2" t="s">
        <v>67</v>
      </c>
    </row>
    <row r="25" spans="1:11" x14ac:dyDescent="0.25">
      <c r="A25">
        <f t="shared" si="0"/>
        <v>18</v>
      </c>
      <c r="B25" s="2" t="s">
        <v>14</v>
      </c>
      <c r="C25" s="8" t="s">
        <v>14</v>
      </c>
      <c r="D25" s="5" t="s">
        <v>14</v>
      </c>
      <c r="E25" s="26"/>
      <c r="F25" s="19" t="s">
        <v>14</v>
      </c>
      <c r="G25" s="19" t="s">
        <v>14</v>
      </c>
      <c r="H25" s="19" t="s">
        <v>14</v>
      </c>
      <c r="I25" s="19" t="s">
        <v>14</v>
      </c>
      <c r="J25" s="19" t="s">
        <v>14</v>
      </c>
      <c r="K25" s="5" t="s">
        <v>14</v>
      </c>
    </row>
    <row r="26" spans="1:11" x14ac:dyDescent="0.25">
      <c r="A26">
        <f t="shared" si="0"/>
        <v>19</v>
      </c>
      <c r="B26" s="16" t="s">
        <v>32</v>
      </c>
      <c r="C26" s="17" t="s">
        <v>12</v>
      </c>
      <c r="D26" s="30" t="s">
        <v>70</v>
      </c>
      <c r="E26" s="30" t="s">
        <v>70</v>
      </c>
      <c r="F26" s="20">
        <f>SUM(F20:F25)</f>
        <v>14825103</v>
      </c>
      <c r="G26" s="20">
        <f>SUM(G20:G25)</f>
        <v>13765449</v>
      </c>
      <c r="H26" s="20">
        <f>SUM(H20:H25)</f>
        <v>12892550.68</v>
      </c>
      <c r="I26" s="20">
        <f>SUM(I20:I25)</f>
        <v>872898.3200000003</v>
      </c>
      <c r="J26" s="20">
        <f>+F26-G26</f>
        <v>1059654</v>
      </c>
      <c r="K26" s="2"/>
    </row>
    <row r="27" spans="1:11" x14ac:dyDescent="0.25">
      <c r="A27">
        <f t="shared" si="0"/>
        <v>20</v>
      </c>
      <c r="B27" s="2"/>
      <c r="C27" s="4"/>
      <c r="D27" s="2"/>
      <c r="E27" s="27"/>
      <c r="F27" s="21"/>
      <c r="G27" s="21"/>
      <c r="H27" s="21"/>
      <c r="I27" s="21"/>
      <c r="J27" s="21"/>
      <c r="K27" s="2"/>
    </row>
    <row r="28" spans="1:11" x14ac:dyDescent="0.25">
      <c r="A28">
        <f t="shared" si="0"/>
        <v>21</v>
      </c>
      <c r="B28" s="2" t="s">
        <v>38</v>
      </c>
      <c r="C28" s="5" t="s">
        <v>33</v>
      </c>
      <c r="D28" s="5" t="s">
        <v>8</v>
      </c>
      <c r="E28" s="25" t="s">
        <v>47</v>
      </c>
      <c r="F28" s="18">
        <v>891575</v>
      </c>
      <c r="G28" s="18">
        <f>668682</f>
        <v>668682</v>
      </c>
      <c r="H28" s="18">
        <f>645822</f>
        <v>645822</v>
      </c>
      <c r="I28" s="18">
        <f>+G28-H28</f>
        <v>22860</v>
      </c>
      <c r="J28" s="18">
        <f>+F28-G28</f>
        <v>222893</v>
      </c>
      <c r="K28" s="3" t="s">
        <v>73</v>
      </c>
    </row>
    <row r="29" spans="1:11" x14ac:dyDescent="0.25">
      <c r="A29">
        <f t="shared" si="0"/>
        <v>22</v>
      </c>
      <c r="B29" s="2"/>
      <c r="C29" s="5"/>
      <c r="D29" s="5"/>
      <c r="E29" s="25"/>
      <c r="F29" s="18"/>
      <c r="G29" s="18"/>
      <c r="H29" s="18"/>
      <c r="I29" s="18"/>
      <c r="J29" s="18"/>
      <c r="K29" s="3"/>
    </row>
    <row r="30" spans="1:11" x14ac:dyDescent="0.25">
      <c r="A30">
        <f t="shared" si="0"/>
        <v>23</v>
      </c>
      <c r="B30" s="16" t="s">
        <v>32</v>
      </c>
      <c r="C30" s="16" t="s">
        <v>33</v>
      </c>
      <c r="D30" s="30" t="s">
        <v>70</v>
      </c>
      <c r="E30" s="30" t="s">
        <v>70</v>
      </c>
      <c r="F30" s="22">
        <f>+F28</f>
        <v>891575</v>
      </c>
      <c r="G30" s="22">
        <f t="shared" ref="G30:I30" si="4">+G28</f>
        <v>668682</v>
      </c>
      <c r="H30" s="22">
        <f t="shared" si="4"/>
        <v>645822</v>
      </c>
      <c r="I30" s="22">
        <f t="shared" si="4"/>
        <v>22860</v>
      </c>
      <c r="J30" s="22">
        <f>+F30-G30</f>
        <v>222893</v>
      </c>
      <c r="K30" s="2" t="s">
        <v>14</v>
      </c>
    </row>
    <row r="31" spans="1:11" x14ac:dyDescent="0.25">
      <c r="A31">
        <f t="shared" si="0"/>
        <v>24</v>
      </c>
      <c r="B31" s="2"/>
      <c r="C31" s="2"/>
      <c r="D31" s="2"/>
      <c r="E31" s="28"/>
      <c r="F31" s="23"/>
      <c r="G31" s="23"/>
      <c r="H31" s="23"/>
      <c r="I31" s="23"/>
      <c r="J31" s="23"/>
      <c r="K31" s="2"/>
    </row>
    <row r="32" spans="1:11" ht="45" x14ac:dyDescent="0.25">
      <c r="A32">
        <f t="shared" si="0"/>
        <v>25</v>
      </c>
      <c r="B32" s="2" t="s">
        <v>45</v>
      </c>
      <c r="C32" s="2" t="s">
        <v>7</v>
      </c>
      <c r="D32" s="2" t="s">
        <v>8</v>
      </c>
      <c r="E32" s="27" t="s">
        <v>99</v>
      </c>
      <c r="F32" s="21">
        <v>891754</v>
      </c>
      <c r="G32" s="21">
        <f>683653</f>
        <v>683653</v>
      </c>
      <c r="H32" s="18">
        <v>515249</v>
      </c>
      <c r="I32" s="18">
        <f>+G32-H32</f>
        <v>168404</v>
      </c>
      <c r="J32" s="18">
        <f>+F32-G32</f>
        <v>208101</v>
      </c>
      <c r="K32" s="3" t="s">
        <v>98</v>
      </c>
    </row>
    <row r="33" spans="1:11" x14ac:dyDescent="0.25">
      <c r="A33">
        <f t="shared" si="0"/>
        <v>26</v>
      </c>
      <c r="B33" s="2"/>
      <c r="C33" s="2"/>
      <c r="D33" s="2"/>
      <c r="E33" s="27"/>
      <c r="F33" s="21"/>
      <c r="G33" s="21"/>
      <c r="H33" s="18"/>
      <c r="I33" s="18"/>
      <c r="J33" s="18"/>
      <c r="K33" s="2"/>
    </row>
    <row r="34" spans="1:11" x14ac:dyDescent="0.25">
      <c r="A34">
        <f t="shared" si="0"/>
        <v>27</v>
      </c>
      <c r="B34" s="2" t="s">
        <v>49</v>
      </c>
      <c r="C34" s="2" t="s">
        <v>7</v>
      </c>
      <c r="D34" s="2" t="s">
        <v>10</v>
      </c>
      <c r="E34" s="27" t="s">
        <v>48</v>
      </c>
      <c r="F34" s="21">
        <v>607263</v>
      </c>
      <c r="G34" s="21">
        <f>502174</f>
        <v>502174</v>
      </c>
      <c r="H34" s="18">
        <v>400966</v>
      </c>
      <c r="I34" s="18">
        <f t="shared" ref="I34:I36" si="5">+G34-H34</f>
        <v>101208</v>
      </c>
      <c r="J34" s="18">
        <f>+F34-G34</f>
        <v>105089</v>
      </c>
      <c r="K34" s="3" t="s">
        <v>75</v>
      </c>
    </row>
    <row r="35" spans="1:11" x14ac:dyDescent="0.25">
      <c r="A35">
        <f t="shared" si="0"/>
        <v>28</v>
      </c>
      <c r="B35" s="2"/>
      <c r="C35" s="2"/>
      <c r="D35" s="2"/>
      <c r="E35" s="27"/>
      <c r="F35" s="21"/>
      <c r="G35" s="21"/>
      <c r="H35" s="18"/>
      <c r="I35" s="18"/>
      <c r="J35" s="18"/>
      <c r="K35" s="2"/>
    </row>
    <row r="36" spans="1:11" x14ac:dyDescent="0.25">
      <c r="A36">
        <f t="shared" si="0"/>
        <v>29</v>
      </c>
      <c r="B36" s="2" t="s">
        <v>50</v>
      </c>
      <c r="C36" s="5" t="s">
        <v>7</v>
      </c>
      <c r="D36" s="6" t="s">
        <v>11</v>
      </c>
      <c r="E36" s="27" t="s">
        <v>51</v>
      </c>
      <c r="F36" s="21">
        <v>277589</v>
      </c>
      <c r="G36" s="21">
        <f>210691</f>
        <v>210691</v>
      </c>
      <c r="H36" s="18">
        <f>148785</f>
        <v>148785</v>
      </c>
      <c r="I36" s="18">
        <f t="shared" si="5"/>
        <v>61906</v>
      </c>
      <c r="J36" s="18">
        <f>+F36-G36</f>
        <v>66898</v>
      </c>
      <c r="K36" s="3" t="s">
        <v>76</v>
      </c>
    </row>
    <row r="37" spans="1:11" x14ac:dyDescent="0.25">
      <c r="A37">
        <f t="shared" si="0"/>
        <v>30</v>
      </c>
      <c r="B37" s="2"/>
      <c r="C37" s="5"/>
      <c r="D37" s="6"/>
      <c r="E37" s="27"/>
      <c r="F37" s="21"/>
      <c r="G37" s="21"/>
      <c r="H37" s="18"/>
      <c r="I37" s="18"/>
      <c r="J37" s="18"/>
      <c r="K37" s="2"/>
    </row>
    <row r="38" spans="1:11" x14ac:dyDescent="0.25">
      <c r="A38">
        <f t="shared" si="0"/>
        <v>31</v>
      </c>
      <c r="B38" s="16" t="s">
        <v>32</v>
      </c>
      <c r="C38" s="16" t="s">
        <v>7</v>
      </c>
      <c r="D38" s="30" t="s">
        <v>70</v>
      </c>
      <c r="E38" s="30" t="s">
        <v>70</v>
      </c>
      <c r="F38" s="22">
        <f>SUM(F32:F37)</f>
        <v>1776606</v>
      </c>
      <c r="G38" s="22">
        <f t="shared" ref="G38:I38" si="6">SUM(G32:G37)</f>
        <v>1396518</v>
      </c>
      <c r="H38" s="22">
        <f t="shared" si="6"/>
        <v>1065000</v>
      </c>
      <c r="I38" s="22">
        <f t="shared" si="6"/>
        <v>331518</v>
      </c>
      <c r="J38" s="22">
        <f>+F38-G38</f>
        <v>380088</v>
      </c>
      <c r="K38" s="2" t="s">
        <v>14</v>
      </c>
    </row>
    <row r="39" spans="1:11" x14ac:dyDescent="0.25">
      <c r="A39">
        <f t="shared" si="0"/>
        <v>32</v>
      </c>
      <c r="B39" s="2"/>
      <c r="C39" s="4"/>
      <c r="D39" s="2"/>
      <c r="E39" s="27"/>
      <c r="F39" s="21"/>
      <c r="G39" s="21"/>
      <c r="H39" s="21"/>
      <c r="I39" s="21"/>
      <c r="J39" s="21"/>
      <c r="K39" s="2"/>
    </row>
    <row r="40" spans="1:11" ht="30" x14ac:dyDescent="0.25">
      <c r="A40">
        <f t="shared" si="0"/>
        <v>33</v>
      </c>
      <c r="B40" s="2" t="s">
        <v>43</v>
      </c>
      <c r="C40" s="5" t="s">
        <v>26</v>
      </c>
      <c r="D40" s="5" t="s">
        <v>27</v>
      </c>
      <c r="E40" s="25" t="s">
        <v>44</v>
      </c>
      <c r="F40" s="18">
        <v>558692</v>
      </c>
      <c r="G40" s="18">
        <v>419019</v>
      </c>
      <c r="H40" s="18">
        <v>341571</v>
      </c>
      <c r="I40" s="18">
        <f>+G40-H40</f>
        <v>77448</v>
      </c>
      <c r="J40" s="18">
        <f>+F40-G40</f>
        <v>139673</v>
      </c>
      <c r="K40" s="3" t="s">
        <v>85</v>
      </c>
    </row>
    <row r="41" spans="1:11" x14ac:dyDescent="0.25">
      <c r="A41">
        <f t="shared" si="0"/>
        <v>34</v>
      </c>
      <c r="B41" s="2"/>
      <c r="C41" s="5"/>
      <c r="D41" s="5"/>
      <c r="E41" s="25"/>
      <c r="F41" s="18"/>
      <c r="G41" s="18"/>
      <c r="H41" s="18"/>
      <c r="I41" s="18"/>
      <c r="J41" s="18"/>
      <c r="K41" s="3"/>
    </row>
    <row r="42" spans="1:11" x14ac:dyDescent="0.25">
      <c r="A42">
        <f t="shared" si="0"/>
        <v>35</v>
      </c>
      <c r="B42" s="16" t="s">
        <v>32</v>
      </c>
      <c r="C42" s="16" t="s">
        <v>26</v>
      </c>
      <c r="D42" s="30" t="s">
        <v>70</v>
      </c>
      <c r="E42" s="30" t="s">
        <v>70</v>
      </c>
      <c r="F42" s="22">
        <f>+F40</f>
        <v>558692</v>
      </c>
      <c r="G42" s="22">
        <f>+G40</f>
        <v>419019</v>
      </c>
      <c r="H42" s="22">
        <f t="shared" ref="H42:I42" si="7">+H40</f>
        <v>341571</v>
      </c>
      <c r="I42" s="22">
        <f t="shared" si="7"/>
        <v>77448</v>
      </c>
      <c r="J42" s="22">
        <f>+F42-G42</f>
        <v>139673</v>
      </c>
      <c r="K42" s="2" t="s">
        <v>14</v>
      </c>
    </row>
    <row r="43" spans="1:11" x14ac:dyDescent="0.25">
      <c r="A43">
        <f t="shared" si="0"/>
        <v>36</v>
      </c>
      <c r="B43" s="2"/>
      <c r="C43" s="5"/>
      <c r="D43" s="5"/>
      <c r="E43" s="25"/>
      <c r="F43" s="18"/>
      <c r="G43" s="18"/>
      <c r="H43" s="18"/>
      <c r="I43" s="18"/>
      <c r="J43" s="18"/>
      <c r="K43" s="3"/>
    </row>
    <row r="44" spans="1:11" x14ac:dyDescent="0.25">
      <c r="A44">
        <f t="shared" si="0"/>
        <v>37</v>
      </c>
      <c r="B44" s="2" t="s">
        <v>90</v>
      </c>
      <c r="C44" s="4" t="s">
        <v>9</v>
      </c>
      <c r="D44" s="5" t="s">
        <v>91</v>
      </c>
      <c r="E44" s="25" t="s">
        <v>92</v>
      </c>
      <c r="F44" s="18">
        <v>1568000</v>
      </c>
      <c r="G44" s="18">
        <v>1568000</v>
      </c>
      <c r="H44" s="18">
        <v>1568000</v>
      </c>
      <c r="I44" s="18">
        <f>+G44-H44</f>
        <v>0</v>
      </c>
      <c r="J44" s="18">
        <f>+F44-G44</f>
        <v>0</v>
      </c>
      <c r="K44" s="2" t="s">
        <v>67</v>
      </c>
    </row>
    <row r="45" spans="1:11" x14ac:dyDescent="0.25">
      <c r="A45">
        <f t="shared" si="0"/>
        <v>38</v>
      </c>
      <c r="B45" s="2" t="s">
        <v>14</v>
      </c>
      <c r="C45" s="8" t="s">
        <v>14</v>
      </c>
      <c r="D45" s="5" t="s">
        <v>14</v>
      </c>
      <c r="E45" s="26"/>
      <c r="F45" s="19" t="s">
        <v>14</v>
      </c>
      <c r="G45" s="19" t="s">
        <v>14</v>
      </c>
      <c r="H45" s="19" t="s">
        <v>14</v>
      </c>
      <c r="I45" s="19" t="s">
        <v>14</v>
      </c>
      <c r="J45" s="19" t="s">
        <v>14</v>
      </c>
      <c r="K45" s="5" t="s">
        <v>14</v>
      </c>
    </row>
    <row r="46" spans="1:11" x14ac:dyDescent="0.25">
      <c r="A46">
        <f t="shared" si="0"/>
        <v>39</v>
      </c>
      <c r="B46" s="16" t="s">
        <v>32</v>
      </c>
      <c r="C46" s="17" t="s">
        <v>12</v>
      </c>
      <c r="D46" s="30" t="s">
        <v>70</v>
      </c>
      <c r="E46" s="30" t="s">
        <v>70</v>
      </c>
      <c r="F46" s="20">
        <f>SUM(F44:F45)</f>
        <v>1568000</v>
      </c>
      <c r="G46" s="20">
        <f>SUM(G44:G45)</f>
        <v>1568000</v>
      </c>
      <c r="H46" s="20">
        <f>SUM(H44:H45)</f>
        <v>1568000</v>
      </c>
      <c r="I46" s="20">
        <f>SUM(I44:I45)</f>
        <v>0</v>
      </c>
      <c r="J46" s="20">
        <f>+F46-G46</f>
        <v>0</v>
      </c>
      <c r="K46" s="2"/>
    </row>
    <row r="47" spans="1:11" x14ac:dyDescent="0.25">
      <c r="A47">
        <f t="shared" si="0"/>
        <v>40</v>
      </c>
      <c r="B47" s="2"/>
      <c r="C47" s="4"/>
      <c r="D47" s="2"/>
      <c r="E47" s="27"/>
      <c r="F47" s="21"/>
      <c r="G47" s="21"/>
      <c r="H47" s="21"/>
      <c r="I47" s="21"/>
      <c r="J47" s="21"/>
      <c r="K47" s="2"/>
    </row>
    <row r="48" spans="1:11" x14ac:dyDescent="0.25">
      <c r="A48">
        <f t="shared" si="0"/>
        <v>41</v>
      </c>
      <c r="B48" s="16" t="s">
        <v>28</v>
      </c>
      <c r="C48" s="16" t="s">
        <v>29</v>
      </c>
      <c r="D48" s="30" t="s">
        <v>70</v>
      </c>
      <c r="E48" s="30" t="s">
        <v>70</v>
      </c>
      <c r="F48" s="20">
        <f>+F42+F38+F30+F26+F18+F46</f>
        <v>212238089</v>
      </c>
      <c r="G48" s="20">
        <f t="shared" ref="G48:I48" si="8">+G42+G38+G30+G26+G18+G46</f>
        <v>162790118</v>
      </c>
      <c r="H48" s="20">
        <f t="shared" si="8"/>
        <v>156845786.76000002</v>
      </c>
      <c r="I48" s="20">
        <f t="shared" si="8"/>
        <v>5944331.2400000002</v>
      </c>
      <c r="J48" s="20">
        <f>+F48-G48</f>
        <v>49447971</v>
      </c>
    </row>
    <row r="49" spans="1:10" x14ac:dyDescent="0.25">
      <c r="A49" t="s">
        <v>14</v>
      </c>
    </row>
    <row r="50" spans="1:10" x14ac:dyDescent="0.25">
      <c r="A50" t="s">
        <v>14</v>
      </c>
    </row>
    <row r="51" spans="1:10" x14ac:dyDescent="0.25">
      <c r="A51" t="s">
        <v>14</v>
      </c>
      <c r="B51" s="16" t="s">
        <v>21</v>
      </c>
    </row>
    <row r="52" spans="1:10" x14ac:dyDescent="0.25">
      <c r="A52" t="s">
        <v>14</v>
      </c>
      <c r="B52" s="41" t="s">
        <v>102</v>
      </c>
      <c r="C52" s="41"/>
      <c r="D52" s="41"/>
      <c r="E52" s="41"/>
      <c r="F52" s="41"/>
      <c r="G52" s="41"/>
      <c r="H52" s="41"/>
      <c r="I52" s="41"/>
      <c r="J52" s="41"/>
    </row>
    <row r="53" spans="1:10" x14ac:dyDescent="0.25">
      <c r="B53" t="s">
        <v>66</v>
      </c>
      <c r="C53" s="34"/>
      <c r="D53" s="34"/>
      <c r="E53" s="29"/>
      <c r="F53" s="34"/>
      <c r="G53" s="34"/>
      <c r="H53" s="34"/>
      <c r="I53" s="34"/>
      <c r="J53" s="34"/>
    </row>
    <row r="54" spans="1:10" x14ac:dyDescent="0.25">
      <c r="A54" t="s">
        <v>14</v>
      </c>
      <c r="B54" t="s">
        <v>14</v>
      </c>
    </row>
    <row r="55" spans="1:10" x14ac:dyDescent="0.25">
      <c r="B55" t="s">
        <v>14</v>
      </c>
    </row>
  </sheetData>
  <mergeCells count="6">
    <mergeCell ref="B52:J52"/>
    <mergeCell ref="E5:J5"/>
    <mergeCell ref="B6:B7"/>
    <mergeCell ref="C6:C7"/>
    <mergeCell ref="D6:D7"/>
    <mergeCell ref="K6:K7"/>
  </mergeCells>
  <printOptions horizontalCentered="1"/>
  <pageMargins left="0.31496062992125984" right="0.31496062992125984" top="0.51181102362204722" bottom="0.27559055118110237" header="0.31496062992125984" footer="0.31496062992125984"/>
  <pageSetup paperSize="5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GDOE 10.24.19</vt:lpstr>
      <vt:lpstr>GDOE 11.21.19</vt:lpstr>
      <vt:lpstr>GDOE 12.19.19</vt:lpstr>
      <vt:lpstr>GDOE 01.23.20</vt:lpstr>
      <vt:lpstr>GDOE 02.29.20</vt:lpstr>
      <vt:lpstr>GDOE 03.31.20</vt:lpstr>
      <vt:lpstr>GDOE 04.30.20</vt:lpstr>
      <vt:lpstr>GDOE 05.28.20</vt:lpstr>
      <vt:lpstr>GDOE 06.17.20</vt:lpstr>
      <vt:lpstr>'GDOE 01.23.20'!Print_Area</vt:lpstr>
      <vt:lpstr>'GDOE 02.29.20'!Print_Area</vt:lpstr>
      <vt:lpstr>'GDOE 03.31.20'!Print_Area</vt:lpstr>
      <vt:lpstr>'GDOE 04.30.20'!Print_Area</vt:lpstr>
      <vt:lpstr>'GDOE 05.28.20'!Print_Area</vt:lpstr>
      <vt:lpstr>'GDOE 06.17.20'!Print_Area</vt:lpstr>
      <vt:lpstr>'GDOE 10.24.19'!Print_Area</vt:lpstr>
      <vt:lpstr>'GDOE 11.21.19'!Print_Area</vt:lpstr>
      <vt:lpstr>'GDOE 12.19.19'!Print_Area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Oreo.Guerrero</dc:creator>
  <cp:lastModifiedBy>William Taitingfong</cp:lastModifiedBy>
  <cp:lastPrinted>2020-06-17T05:47:31Z</cp:lastPrinted>
  <dcterms:created xsi:type="dcterms:W3CDTF">2014-07-28T01:01:14Z</dcterms:created>
  <dcterms:modified xsi:type="dcterms:W3CDTF">2020-06-17T05:47:35Z</dcterms:modified>
</cp:coreProperties>
</file>